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defaultThemeVersion="124226"/>
  <bookViews>
    <workbookView xWindow="0" yWindow="0" windowWidth="20730" windowHeight="11760" tabRatio="500" activeTab="1"/>
  </bookViews>
  <sheets>
    <sheet name="Financial Supplement" sheetId="1" r:id="rId1"/>
    <sheet name="Cover" sheetId="2" r:id="rId2"/>
    <sheet name="Table of Contents" sheetId="3" r:id="rId3"/>
    <sheet name="Consolidated Financial Highligh" sheetId="4" r:id="rId4"/>
    <sheet name="Consolidated Statements of Oper" sheetId="5" r:id="rId5"/>
    <sheet name="Consolidated Balance Sheets" sheetId="6" r:id="rId6"/>
    <sheet name="Loans and Deposits" sheetId="7" r:id="rId7"/>
    <sheet name="Average Balance Sheets and Annu" sheetId="8" r:id="rId8"/>
    <sheet name="Average Annualized Yields" sheetId="9" r:id="rId9"/>
    <sheet name="Segment Financial Highlights" sheetId="10" r:id="rId10"/>
    <sheet name="Credit Related Information" sheetId="11" r:id="rId11"/>
    <sheet name="Nonaccrual loans and leases" sheetId="12" r:id="rId12"/>
    <sheet name="Loans and Leases 90 Days or Mor" sheetId="13" r:id="rId13"/>
    <sheet name="Charge-offs Recoveries and Rela" sheetId="14" r:id="rId14"/>
    <sheet name="Summary of Changes in the Compo" sheetId="15" r:id="rId15"/>
    <sheet name="Capital and Ratios" sheetId="16" r:id="rId16"/>
    <sheet name="Key Performance Metrics Non-GAA" sheetId="17" r:id="rId17"/>
    <sheet name="Segments Non-GAAP QTD" sheetId="19" r:id="rId18"/>
    <sheet name="Segments Non-GAAP YTD" sheetId="20" r:id="rId19"/>
    <sheet name="Appendix" sheetId="21" r:id="rId2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45621"/>
</workbook>
</file>

<file path=xl/calcChain.xml><?xml version="1.0" encoding="utf-8"?>
<calcChain xmlns="http://schemas.openxmlformats.org/spreadsheetml/2006/main">
  <c r="C103" i="17" l="1"/>
  <c r="E103" i="17"/>
  <c r="E107" i="17" s="1"/>
  <c r="G103" i="17"/>
  <c r="G107" i="17" s="1"/>
  <c r="I103" i="17"/>
  <c r="K103" i="17"/>
  <c r="K107" i="17" s="1"/>
  <c r="U103" i="17"/>
  <c r="U107" i="17" s="1"/>
  <c r="W103" i="17"/>
  <c r="I107" i="17"/>
  <c r="B108" i="17"/>
  <c r="B109" i="17"/>
  <c r="Y103" i="17" l="1"/>
  <c r="AA103" i="17" s="1"/>
  <c r="W107" i="17"/>
  <c r="M103" i="17"/>
  <c r="O103" i="17" s="1"/>
  <c r="Q103" i="17"/>
  <c r="S103" i="17" s="1"/>
  <c r="C107" i="17"/>
  <c r="O22" i="20"/>
  <c r="M22" i="20"/>
  <c r="K22" i="20"/>
  <c r="G22" i="20"/>
  <c r="E22" i="20"/>
  <c r="C22" i="20"/>
  <c r="Q16" i="20"/>
  <c r="O16" i="20"/>
  <c r="M16" i="20"/>
  <c r="K16" i="20"/>
  <c r="I16" i="20"/>
  <c r="G16" i="20"/>
  <c r="E16" i="20"/>
  <c r="C16" i="20"/>
  <c r="Q10" i="20"/>
  <c r="O10" i="20"/>
  <c r="M10" i="20"/>
  <c r="K10" i="20"/>
  <c r="I10" i="20"/>
  <c r="G10" i="20"/>
  <c r="E10" i="20"/>
  <c r="C10" i="20"/>
  <c r="A10" i="20"/>
  <c r="Q9" i="20"/>
  <c r="I9" i="20"/>
  <c r="A8" i="20"/>
  <c r="B47" i="19"/>
  <c r="Q46" i="19"/>
  <c r="O46" i="19"/>
  <c r="M46" i="19"/>
  <c r="K46" i="19"/>
  <c r="I46" i="19"/>
  <c r="G46" i="19"/>
  <c r="E46" i="19"/>
  <c r="C46" i="19"/>
  <c r="B46" i="19"/>
  <c r="B43" i="19"/>
  <c r="Q40" i="19"/>
  <c r="O40" i="19"/>
  <c r="M40" i="19"/>
  <c r="K40" i="19"/>
  <c r="I40" i="19"/>
  <c r="G40" i="19"/>
  <c r="E40" i="19"/>
  <c r="C40" i="19"/>
  <c r="B40" i="19"/>
  <c r="O34" i="19"/>
  <c r="M34" i="19"/>
  <c r="K34" i="19"/>
  <c r="G34" i="19"/>
  <c r="E34" i="19"/>
  <c r="C34" i="19"/>
  <c r="Q33" i="19"/>
  <c r="Q34" i="19" s="1"/>
  <c r="I33" i="19"/>
  <c r="I34" i="19" s="1"/>
  <c r="B32" i="19"/>
  <c r="A32" i="19"/>
  <c r="B23" i="19"/>
  <c r="Y22" i="19"/>
  <c r="W22" i="19"/>
  <c r="U22" i="19"/>
  <c r="S22" i="19"/>
  <c r="Q22" i="19"/>
  <c r="O22" i="19"/>
  <c r="M22" i="19"/>
  <c r="K22" i="19"/>
  <c r="I22" i="19"/>
  <c r="G22" i="19"/>
  <c r="E22" i="19"/>
  <c r="C22" i="19"/>
  <c r="B17" i="19"/>
  <c r="B41" i="19" s="1"/>
  <c r="Y16" i="19"/>
  <c r="W16" i="19"/>
  <c r="U16" i="19"/>
  <c r="S16" i="19"/>
  <c r="Q16" i="19"/>
  <c r="O16" i="19"/>
  <c r="M16" i="19"/>
  <c r="K16" i="19"/>
  <c r="I16" i="19"/>
  <c r="E16" i="19"/>
  <c r="C16" i="19"/>
  <c r="G12" i="19"/>
  <c r="G16" i="19" s="1"/>
  <c r="W10" i="19"/>
  <c r="U10" i="19"/>
  <c r="S10" i="19"/>
  <c r="O10" i="19"/>
  <c r="M10" i="19"/>
  <c r="K10" i="19"/>
  <c r="G10" i="19"/>
  <c r="E10" i="19"/>
  <c r="C10" i="19"/>
  <c r="A10" i="19" s="1"/>
  <c r="Y9" i="19"/>
  <c r="Y10" i="19" s="1"/>
  <c r="Q9" i="19"/>
  <c r="Q10" i="19" s="1"/>
  <c r="I9" i="19"/>
  <c r="I10" i="19" s="1"/>
  <c r="A8" i="19"/>
  <c r="B131" i="17"/>
  <c r="B130" i="17"/>
  <c r="B135" i="17" s="1"/>
  <c r="B129" i="17"/>
  <c r="B128" i="17"/>
  <c r="B134" i="17" s="1"/>
  <c r="B124" i="17"/>
  <c r="B101" i="17"/>
  <c r="B100" i="17"/>
  <c r="B97" i="17"/>
  <c r="B96" i="17"/>
  <c r="B91" i="17"/>
  <c r="B89" i="17"/>
  <c r="B88" i="17"/>
  <c r="B85" i="17"/>
  <c r="B84" i="17"/>
  <c r="B82" i="17"/>
  <c r="B81" i="17"/>
  <c r="B79" i="17"/>
  <c r="B78" i="17"/>
  <c r="Y75" i="17"/>
  <c r="W75" i="17"/>
  <c r="U75" i="17"/>
  <c r="Q75" i="17"/>
  <c r="M75" i="17"/>
  <c r="K75" i="17"/>
  <c r="I75" i="17"/>
  <c r="G75" i="17"/>
  <c r="E75" i="17"/>
  <c r="C75" i="17"/>
  <c r="B75" i="17"/>
  <c r="Y74" i="17"/>
  <c r="W74" i="17"/>
  <c r="U74" i="17"/>
  <c r="Q74" i="17"/>
  <c r="M74" i="17"/>
  <c r="K74" i="17"/>
  <c r="I74" i="17"/>
  <c r="G74" i="17"/>
  <c r="E74" i="17"/>
  <c r="C74" i="17"/>
  <c r="B74" i="17"/>
  <c r="W71" i="17"/>
  <c r="U71" i="17"/>
  <c r="K71" i="17"/>
  <c r="I71" i="17"/>
  <c r="G71" i="17"/>
  <c r="E71" i="17"/>
  <c r="C71" i="17"/>
  <c r="B71" i="17"/>
  <c r="W70" i="17"/>
  <c r="U70" i="17"/>
  <c r="Y70" i="17" s="1"/>
  <c r="K70" i="17"/>
  <c r="I70" i="17"/>
  <c r="G70" i="17"/>
  <c r="E70" i="17"/>
  <c r="C70" i="17"/>
  <c r="Q70" i="17" s="1"/>
  <c r="B70" i="17"/>
  <c r="A56" i="17"/>
  <c r="A60" i="17" s="1"/>
  <c r="A53" i="17"/>
  <c r="A49" i="17" s="1"/>
  <c r="A52" i="17"/>
  <c r="A48" i="17" s="1"/>
  <c r="A51" i="17"/>
  <c r="A47" i="17" s="1"/>
  <c r="W40" i="17"/>
  <c r="U40" i="17"/>
  <c r="K40" i="17"/>
  <c r="I40" i="17"/>
  <c r="G40" i="17"/>
  <c r="E40" i="17"/>
  <c r="C40" i="17"/>
  <c r="B40" i="17"/>
  <c r="W39" i="17"/>
  <c r="U39" i="17"/>
  <c r="Y39" i="17" s="1"/>
  <c r="AA39" i="17" s="1"/>
  <c r="K39" i="17"/>
  <c r="K41" i="17" s="1"/>
  <c r="I39" i="17"/>
  <c r="G39" i="17"/>
  <c r="E39" i="17"/>
  <c r="E41" i="17" s="1"/>
  <c r="C39" i="17"/>
  <c r="C41" i="17" s="1"/>
  <c r="B39" i="17"/>
  <c r="W36" i="17"/>
  <c r="U36" i="17"/>
  <c r="K36" i="17"/>
  <c r="I36" i="17"/>
  <c r="G36" i="17"/>
  <c r="E36" i="17"/>
  <c r="C36" i="17"/>
  <c r="B36" i="17"/>
  <c r="W35" i="17"/>
  <c r="W37" i="17" s="1"/>
  <c r="U35" i="17"/>
  <c r="U37" i="17" s="1"/>
  <c r="K35" i="17"/>
  <c r="I35" i="17"/>
  <c r="G35" i="17"/>
  <c r="E35" i="17"/>
  <c r="E37" i="17" s="1"/>
  <c r="C35" i="17"/>
  <c r="Q35" i="17" s="1"/>
  <c r="B35" i="17"/>
  <c r="V26" i="15"/>
  <c r="X26" i="15" s="1"/>
  <c r="Z26" i="15" s="1"/>
  <c r="T26" i="15"/>
  <c r="P26" i="15"/>
  <c r="R26" i="15" s="1"/>
  <c r="L26" i="15"/>
  <c r="N26" i="15" s="1"/>
  <c r="A117" i="10"/>
  <c r="A116" i="10"/>
  <c r="A115" i="10" s="1"/>
  <c r="A113" i="10"/>
  <c r="A85" i="10"/>
  <c r="A84" i="10"/>
  <c r="A83" i="10" s="1"/>
  <c r="A81" i="10"/>
  <c r="A15" i="10"/>
  <c r="A14" i="10"/>
  <c r="A13" i="10" s="1"/>
  <c r="A11" i="10"/>
  <c r="J41" i="5"/>
  <c r="H41" i="5"/>
  <c r="F41" i="5"/>
  <c r="D41" i="5"/>
  <c r="B41" i="5"/>
  <c r="V31" i="5"/>
  <c r="T31" i="5"/>
  <c r="J31" i="5"/>
  <c r="H31" i="5"/>
  <c r="F31" i="5"/>
  <c r="D31" i="5"/>
  <c r="B31" i="5"/>
  <c r="V20" i="5"/>
  <c r="V32" i="5" s="1"/>
  <c r="V42" i="5" s="1"/>
  <c r="T20" i="5"/>
  <c r="T32" i="5" s="1"/>
  <c r="T42" i="5" s="1"/>
  <c r="J20" i="5"/>
  <c r="J32" i="5" s="1"/>
  <c r="H20" i="5"/>
  <c r="H32" i="5" s="1"/>
  <c r="F20" i="5"/>
  <c r="F32" i="5" s="1"/>
  <c r="F42" i="5" s="1"/>
  <c r="D20" i="5"/>
  <c r="D32" i="5" s="1"/>
  <c r="B20" i="5"/>
  <c r="B32" i="5" s="1"/>
  <c r="V79" i="4"/>
  <c r="T79" i="4"/>
  <c r="V78" i="4"/>
  <c r="T78" i="4"/>
  <c r="V77" i="4"/>
  <c r="T77" i="4"/>
  <c r="X77" i="4" s="1"/>
  <c r="Z77" i="4" s="1"/>
  <c r="V76" i="4"/>
  <c r="T76" i="4"/>
  <c r="V75" i="4"/>
  <c r="T75" i="4"/>
  <c r="X75" i="4" s="1"/>
  <c r="Z75" i="4" s="1"/>
  <c r="V74" i="4"/>
  <c r="T74" i="4"/>
  <c r="V72" i="4"/>
  <c r="T72" i="4"/>
  <c r="X72" i="4" s="1"/>
  <c r="Z72" i="4" s="1"/>
  <c r="X51" i="4"/>
  <c r="P51" i="4"/>
  <c r="L51" i="4"/>
  <c r="X50" i="4"/>
  <c r="P50" i="4"/>
  <c r="L50" i="4"/>
  <c r="V10" i="4"/>
  <c r="T10" i="4"/>
  <c r="P10" i="4"/>
  <c r="J10" i="4"/>
  <c r="H10" i="4"/>
  <c r="F10" i="4"/>
  <c r="D10" i="4"/>
  <c r="L10" i="4" s="1"/>
  <c r="N10" i="4" s="1"/>
  <c r="B10" i="4"/>
  <c r="M71" i="17" l="1"/>
  <c r="Y36" i="17"/>
  <c r="AA36" i="17" s="1"/>
  <c r="Y107" i="17"/>
  <c r="AA107" i="17" s="1"/>
  <c r="C37" i="17"/>
  <c r="M37" i="17" s="1"/>
  <c r="O37" i="17" s="1"/>
  <c r="K37" i="17"/>
  <c r="G37" i="17"/>
  <c r="M40" i="17"/>
  <c r="O40" i="17" s="1"/>
  <c r="M107" i="17"/>
  <c r="O107" i="17" s="1"/>
  <c r="Q107" i="17"/>
  <c r="S107" i="17" s="1"/>
  <c r="G41" i="17"/>
  <c r="Y71" i="17"/>
  <c r="Y37" i="17"/>
  <c r="AA37" i="17" s="1"/>
  <c r="Q36" i="17"/>
  <c r="Q40" i="17"/>
  <c r="S40" i="17" s="1"/>
  <c r="U41" i="17"/>
  <c r="S35" i="17"/>
  <c r="I37" i="17"/>
  <c r="I41" i="17"/>
  <c r="W41" i="17"/>
  <c r="X79" i="4"/>
  <c r="Z79" i="4" s="1"/>
  <c r="X10" i="4"/>
  <c r="Z10" i="4" s="1"/>
  <c r="R10" i="4"/>
  <c r="X74" i="4"/>
  <c r="Z74" i="4" s="1"/>
  <c r="X76" i="4"/>
  <c r="Z76" i="4" s="1"/>
  <c r="X78" i="4"/>
  <c r="Z78" i="4" s="1"/>
  <c r="H42" i="5"/>
  <c r="B42" i="5"/>
  <c r="A34" i="19"/>
  <c r="Q41" i="17"/>
  <c r="S41" i="17" s="1"/>
  <c r="M41" i="17"/>
  <c r="O41" i="17" s="1"/>
  <c r="J42" i="5"/>
  <c r="D42" i="5"/>
  <c r="S36" i="17"/>
  <c r="Y35" i="17"/>
  <c r="AA35" i="17" s="1"/>
  <c r="M36" i="17"/>
  <c r="O36" i="17" s="1"/>
  <c r="M70" i="17"/>
  <c r="Q71" i="17"/>
  <c r="M35" i="17"/>
  <c r="O35" i="17" s="1"/>
  <c r="M39" i="17"/>
  <c r="O39" i="17" s="1"/>
  <c r="Y40" i="17"/>
  <c r="AA40" i="17" s="1"/>
  <c r="Q39" i="17"/>
  <c r="S39" i="17" s="1"/>
  <c r="Q37" i="17" l="1"/>
  <c r="S37" i="17" s="1"/>
  <c r="Y41" i="17"/>
  <c r="AA41" i="17" s="1"/>
</calcChain>
</file>

<file path=xl/sharedStrings.xml><?xml version="1.0" encoding="utf-8"?>
<sst xmlns="http://schemas.openxmlformats.org/spreadsheetml/2006/main" count="1279" uniqueCount="511">
  <si>
    <r>
      <rPr>
        <sz val="10"/>
        <color rgb="FF000000"/>
        <rFont val="Times New Roman"/>
        <family val="1"/>
      </rPr>
      <t xml:space="preserve"> </t>
    </r>
  </si>
  <si>
    <t>Table of Contents</t>
  </si>
  <si>
    <t>Page</t>
  </si>
  <si>
    <t>Consolidated Financial Highlights</t>
  </si>
  <si>
    <t>3</t>
  </si>
  <si>
    <t>Consolidated Statements of Operations (unaudited)</t>
  </si>
  <si>
    <t>5</t>
  </si>
  <si>
    <t>Consolidated Balance Sheets (unaudited)</t>
  </si>
  <si>
    <t>6</t>
  </si>
  <si>
    <t>Loans and Deposits</t>
  </si>
  <si>
    <t>7</t>
  </si>
  <si>
    <t>Average Balance Sheets</t>
  </si>
  <si>
    <t>8</t>
  </si>
  <si>
    <t>Average Annualized Yields and Rates</t>
  </si>
  <si>
    <t>9</t>
  </si>
  <si>
    <t>Segment Financial Highlights</t>
  </si>
  <si>
    <t>10</t>
  </si>
  <si>
    <t>Credit-Related Information:</t>
  </si>
  <si>
    <t>Nonaccrual loans and leases</t>
  </si>
  <si>
    <t>14</t>
  </si>
  <si>
    <t>Loans and Leases 90 Days or More Past Due and Accruing</t>
  </si>
  <si>
    <t>15</t>
  </si>
  <si>
    <t xml:space="preserve">Charge-offs, Recoveries and Related Ratios </t>
  </si>
  <si>
    <t>16</t>
  </si>
  <si>
    <t>Summary of Changes in the Components of the Allowance for Credit Losses</t>
  </si>
  <si>
    <t>18</t>
  </si>
  <si>
    <t>Capital and Ratios</t>
  </si>
  <si>
    <t>19</t>
  </si>
  <si>
    <t xml:space="preserve">Non-GAAP Financial Measures and Reconciliations </t>
  </si>
  <si>
    <t>22</t>
  </si>
  <si>
    <r>
      <rPr>
        <sz val="10"/>
        <color rgb="FF000000"/>
        <rFont val="Trebuchet"/>
      </rPr>
      <t>The information in this Financial Supplement is preliminary and based on company data available at the time of the earnings presentation.  It speaks only as of the particular date or dates included in the accompanying pages.  The Company does not undertake an obligation to, and disclaims any duty to, update any of the information provided.  Any forward-looking statements in this Financial Supplement are subject to the forward-looking statements language contained in the Company’s reports filed with the SEC pursuant to the Securities Exchange Act of 1934, which can be found on the SEC’s website (</t>
    </r>
    <r>
      <rPr>
        <u/>
        <sz val="10"/>
        <color rgb="FF0000FF"/>
        <rFont val="Trebuchet"/>
      </rPr>
      <t>www.sec.gov</t>
    </r>
    <r>
      <rPr>
        <sz val="10"/>
        <color rgb="FF000000"/>
        <rFont val="Trebuchet"/>
      </rPr>
      <t>) or on the Company’s website (</t>
    </r>
    <r>
      <rPr>
        <u/>
        <sz val="10"/>
        <color rgb="FF0000FF"/>
        <rFont val="Trebuchet"/>
      </rPr>
      <t>www.citizensbank.com</t>
    </r>
    <r>
      <rPr>
        <sz val="10"/>
        <color rgb="FF000000"/>
        <rFont val="Trebuchet"/>
      </rPr>
      <t>).  The Company’s future financial performance is subject to the risks and uncertainties described in its SEC filings.</t>
    </r>
    <r>
      <rPr>
        <sz val="10"/>
        <color rgb="FF000000"/>
        <rFont val="Trebuchet"/>
      </rPr>
      <t> </t>
    </r>
    <r>
      <rPr>
        <sz val="10"/>
        <color rgb="FF000000"/>
        <rFont val="Trebuchet"/>
      </rPr>
      <t> </t>
    </r>
  </si>
  <si>
    <t>CONSOLIDATED FINANCIAL HIGHLIGHTS</t>
  </si>
  <si>
    <t>(in millions, except share, per-share and ratio data)</t>
  </si>
  <si>
    <t>QUARTERLY TRENDS</t>
  </si>
  <si>
    <t>FOR THE NINE MONTHS ENDED SEPTEMBER 30,</t>
  </si>
  <si>
    <t>3Q20 Change</t>
  </si>
  <si>
    <t>2020 Change</t>
  </si>
  <si>
    <t>3Q20</t>
  </si>
  <si>
    <t>2Q20</t>
  </si>
  <si>
    <t>1Q20</t>
  </si>
  <si>
    <t>4Q19</t>
  </si>
  <si>
    <t>3Q19</t>
  </si>
  <si>
    <t>$</t>
  </si>
  <si>
    <t>%</t>
  </si>
  <si>
    <t>SELECTED OPERATING DATA</t>
  </si>
  <si>
    <t>Total revenue</t>
  </si>
  <si>
    <t>Noninterest expense</t>
  </si>
  <si>
    <t>Profit before provision for credit losses</t>
  </si>
  <si>
    <t>Provision for credit losses</t>
  </si>
  <si>
    <t>NM</t>
  </si>
  <si>
    <t>NET INCOME</t>
  </si>
  <si>
    <r>
      <rPr>
        <sz val="8"/>
        <color rgb="FF000000"/>
        <rFont val="Trebuchet"/>
      </rPr>
      <t>Net income, Underlying</t>
    </r>
    <r>
      <rPr>
        <vertAlign val="superscript"/>
        <sz val="8"/>
        <color rgb="FF000000"/>
        <rFont val="Trebuchet"/>
      </rPr>
      <t>1</t>
    </r>
  </si>
  <si>
    <t>Net income available to common stockholders</t>
  </si>
  <si>
    <r>
      <rPr>
        <sz val="8"/>
        <color rgb="FF000000"/>
        <rFont val="Trebuchet"/>
      </rPr>
      <t xml:space="preserve">Net income available to common </t>
    </r>
    <r>
      <rPr>
        <sz val="8"/>
        <color rgb="FF000000"/>
        <rFont val="Trebuchet"/>
      </rPr>
      <t> </t>
    </r>
    <r>
      <rPr>
        <sz val="8"/>
        <color rgb="FF000000"/>
        <rFont val="Trebuchet"/>
      </rPr>
      <t>stockholders, Underlying</t>
    </r>
    <r>
      <rPr>
        <vertAlign val="superscript"/>
        <sz val="8"/>
        <color rgb="FF000000"/>
        <rFont val="Trebuchet"/>
      </rPr>
      <t>1</t>
    </r>
  </si>
  <si>
    <t xml:space="preserve">PER COMMON SHARE DATA </t>
  </si>
  <si>
    <t>Basic earnings</t>
  </si>
  <si>
    <t>Diluted earnings</t>
  </si>
  <si>
    <r>
      <rPr>
        <sz val="8"/>
        <color rgb="FF000000"/>
        <rFont val="Trebuchet"/>
      </rPr>
      <t>Basic earnings, Underlying</t>
    </r>
    <r>
      <rPr>
        <vertAlign val="superscript"/>
        <sz val="8"/>
        <color rgb="FF000000"/>
        <rFont val="Trebuchet"/>
      </rPr>
      <t>1</t>
    </r>
  </si>
  <si>
    <r>
      <rPr>
        <sz val="8"/>
        <color rgb="FF000000"/>
        <rFont val="Trebuchet"/>
      </rPr>
      <t>Diluted earnings, Underlying</t>
    </r>
    <r>
      <rPr>
        <vertAlign val="superscript"/>
        <sz val="8"/>
        <color rgb="FF000000"/>
        <rFont val="Trebuchet"/>
      </rPr>
      <t>1</t>
    </r>
  </si>
  <si>
    <t xml:space="preserve">Cash dividends declared and paid per common share </t>
  </si>
  <si>
    <t>Book value per common share</t>
  </si>
  <si>
    <t>Tangible book value per common share</t>
  </si>
  <si>
    <t>Dividend payout ratio</t>
  </si>
  <si>
    <r>
      <rPr>
        <sz val="8"/>
        <color rgb="FF000000"/>
        <rFont val="Trebuchet"/>
      </rPr>
      <t>Dividend payout ratio, Underlying</t>
    </r>
    <r>
      <rPr>
        <vertAlign val="superscript"/>
        <sz val="8"/>
        <color rgb="FF000000"/>
        <rFont val="Trebuchet"/>
      </rPr>
      <t>1</t>
    </r>
  </si>
  <si>
    <t xml:space="preserve">COMMON SHARES OUTSTANDING </t>
  </si>
  <si>
    <t>Average: Basic</t>
  </si>
  <si>
    <t xml:space="preserve">   Diluted</t>
  </si>
  <si>
    <t>Common shares at period-end</t>
  </si>
  <si>
    <t>Share Price</t>
  </si>
  <si>
    <t>High</t>
  </si>
  <si>
    <t>#N/A</t>
  </si>
  <si>
    <t>Low</t>
  </si>
  <si>
    <t>Close</t>
  </si>
  <si>
    <t>Market capitalization</t>
  </si>
  <si>
    <t>SEGMENT NET INCOME</t>
  </si>
  <si>
    <t>Consumer Banking</t>
  </si>
  <si>
    <t>Commercial Banking</t>
  </si>
  <si>
    <t>Other</t>
  </si>
  <si>
    <r>
      <rPr>
        <vertAlign val="superscript"/>
        <sz val="8"/>
        <color rgb="FF000000"/>
        <rFont val="Trebuchet"/>
      </rPr>
      <t>1</t>
    </r>
    <r>
      <rPr>
        <sz val="8"/>
        <color rgb="FF000000"/>
        <rFont val="Trebuchet"/>
      </rPr>
      <t>These are non-GAAP financial measures. For further information on these measures, refer to "Non-GAAP Financial Measures and Reconciliations."</t>
    </r>
  </si>
  <si>
    <t>CONSOLIDATED FINANCIAL HIGHLIGHTS, CONTINUED</t>
  </si>
  <si>
    <t>(in millions, except ratios and headcount data)</t>
  </si>
  <si>
    <t>$/bps</t>
  </si>
  <si>
    <t>FINANCIAL RATIOS</t>
  </si>
  <si>
    <t>Net interest margin</t>
  </si>
  <si>
    <r>
      <rPr>
        <sz val="8"/>
        <color rgb="FF000000"/>
        <rFont val="Trebuchet"/>
      </rPr>
      <t>Net interest margin, FTE</t>
    </r>
    <r>
      <rPr>
        <vertAlign val="superscript"/>
        <sz val="8"/>
        <color rgb="FF000000"/>
        <rFont val="Trebuchet"/>
      </rPr>
      <t>1</t>
    </r>
  </si>
  <si>
    <t>Return on average common equity</t>
  </si>
  <si>
    <r>
      <rPr>
        <sz val="8"/>
        <color rgb="FF000000"/>
        <rFont val="Trebuchet"/>
      </rPr>
      <t>Return on average common equity, Underlying</t>
    </r>
    <r>
      <rPr>
        <vertAlign val="superscript"/>
        <sz val="8"/>
        <color rgb="FF000000"/>
        <rFont val="Trebuchet"/>
      </rPr>
      <t>2</t>
    </r>
  </si>
  <si>
    <t>Return on average tangible common equity</t>
  </si>
  <si>
    <r>
      <rPr>
        <sz val="8"/>
        <color rgb="FF000000"/>
        <rFont val="Trebuchet"/>
      </rPr>
      <t>Return on average tangible common equity, Underlying</t>
    </r>
    <r>
      <rPr>
        <vertAlign val="superscript"/>
        <sz val="8"/>
        <color rgb="FF000000"/>
        <rFont val="Trebuchet"/>
      </rPr>
      <t>2</t>
    </r>
  </si>
  <si>
    <t>Return on average total assets</t>
  </si>
  <si>
    <r>
      <rPr>
        <sz val="8"/>
        <color rgb="FF000000"/>
        <rFont val="Trebuchet"/>
      </rPr>
      <t>Return on average total assets, Underlying</t>
    </r>
    <r>
      <rPr>
        <vertAlign val="superscript"/>
        <sz val="8"/>
        <color rgb="FF000000"/>
        <rFont val="Trebuchet"/>
      </rPr>
      <t>2</t>
    </r>
  </si>
  <si>
    <t>Return on average total tangible assets</t>
  </si>
  <si>
    <r>
      <rPr>
        <sz val="8"/>
        <color rgb="FF000000"/>
        <rFont val="Trebuchet"/>
      </rPr>
      <t>Return on average total tangible assets, Underlying</t>
    </r>
    <r>
      <rPr>
        <vertAlign val="superscript"/>
        <sz val="8"/>
        <color rgb="FF000000"/>
        <rFont val="Trebuchet"/>
      </rPr>
      <t>2</t>
    </r>
  </si>
  <si>
    <t>Effective income tax rate</t>
  </si>
  <si>
    <r>
      <rPr>
        <sz val="8"/>
        <color rgb="FF000000"/>
        <rFont val="Trebuchet"/>
      </rPr>
      <t>Effective income tax rate, Underlying</t>
    </r>
    <r>
      <rPr>
        <vertAlign val="superscript"/>
        <sz val="8"/>
        <color rgb="FF000000"/>
        <rFont val="Trebuchet"/>
      </rPr>
      <t>2</t>
    </r>
  </si>
  <si>
    <t>Efficiency ratio</t>
  </si>
  <si>
    <r>
      <rPr>
        <sz val="8"/>
        <color rgb="FF000000"/>
        <rFont val="Trebuchet"/>
      </rPr>
      <t>Efficiency ratio, Underlying</t>
    </r>
    <r>
      <rPr>
        <vertAlign val="superscript"/>
        <sz val="8"/>
        <color rgb="FF000000"/>
        <rFont val="Trebuchet"/>
      </rPr>
      <t>2</t>
    </r>
  </si>
  <si>
    <t>Noninterest income as a % of total revenue</t>
  </si>
  <si>
    <t>CAPITAL RATIOS - PERIOD-END (PRELIMINARY)</t>
  </si>
  <si>
    <t>CET1 capital ratio</t>
  </si>
  <si>
    <t>Tier 1 capital ratio</t>
  </si>
  <si>
    <t>Total capital ratio</t>
  </si>
  <si>
    <t>Tier 1 leverage ratio</t>
  </si>
  <si>
    <t>Tangible common equity ratio</t>
  </si>
  <si>
    <t>SELECTED BALANCE SHEET DATA</t>
  </si>
  <si>
    <t>Total assets</t>
  </si>
  <si>
    <t>Loans and leases:</t>
  </si>
  <si>
    <t>Commercial</t>
  </si>
  <si>
    <t>Retail</t>
  </si>
  <si>
    <t>Total loans and leases</t>
  </si>
  <si>
    <t>Deposits</t>
  </si>
  <si>
    <t>Long-term borrowed funds</t>
  </si>
  <si>
    <t>Total stockholders' equity</t>
  </si>
  <si>
    <t>Loans-to-deposits ratio (period-end balances)</t>
  </si>
  <si>
    <t>Loans-to-deposits ratio (average balances)</t>
  </si>
  <si>
    <t>Full-time equivalent colleagues</t>
  </si>
  <si>
    <r>
      <rPr>
        <vertAlign val="superscript"/>
        <sz val="8"/>
        <color rgb="FF000000"/>
        <rFont val="Trebuchet"/>
      </rPr>
      <t>1</t>
    </r>
    <r>
      <rPr>
        <sz val="8"/>
        <color rgb="FF000000"/>
        <rFont val="Trebuchet"/>
      </rPr>
      <t xml:space="preserve"> Net interest income and net interest margin is presented on a fully taxable-equivalent ("FTE") basis using the federal statutory tax rate of 21%. The FTE impact is predominantly attributable to commercial loans for the periods presented.</t>
    </r>
    <r>
      <rPr>
        <sz val="8"/>
        <color rgb="FF000000"/>
        <rFont val="Trebuchet"/>
      </rPr>
      <t> </t>
    </r>
  </si>
  <si>
    <r>
      <rPr>
        <vertAlign val="superscript"/>
        <sz val="8"/>
        <color rgb="FF000000"/>
        <rFont val="Trebuchet"/>
      </rPr>
      <t>2</t>
    </r>
    <r>
      <rPr>
        <sz val="8"/>
        <color rgb="FF000000"/>
        <rFont val="Trebuchet"/>
      </rPr>
      <t>These are non-GAAP financial measures. For further information on these measures, refer to "Non-GAAP Financial Measures and Reconciliations."</t>
    </r>
  </si>
  <si>
    <r>
      <rPr>
        <b/>
        <sz val="9"/>
        <color rgb="FF000000"/>
        <rFont val="Trebuchet"/>
      </rPr>
      <t xml:space="preserve">CONSOLIDATED STATEMENTS OF OPERATIONS (unaudited) 
</t>
    </r>
    <r>
      <rPr>
        <i/>
        <sz val="9"/>
        <color rgb="FF000000"/>
        <rFont val="Trebuchet"/>
      </rPr>
      <t/>
    </r>
  </si>
  <si>
    <t>(in millions)</t>
  </si>
  <si>
    <t>INTEREST INCOME</t>
  </si>
  <si>
    <t>Interest and fees on loans and leases</t>
  </si>
  <si>
    <t>Interest and fees on loans held for sale</t>
  </si>
  <si>
    <t>Interest and fees on other loans held for sale</t>
  </si>
  <si>
    <t>Investment securities</t>
  </si>
  <si>
    <t>Interest-bearing deposits in banks</t>
  </si>
  <si>
    <t>Total interest income</t>
  </si>
  <si>
    <t>INTEREST EXPENSE</t>
  </si>
  <si>
    <t>Short-term borrowed funds</t>
  </si>
  <si>
    <t>Total interest expense</t>
  </si>
  <si>
    <t>Net interest income</t>
  </si>
  <si>
    <t>NONINTEREST INCOME</t>
  </si>
  <si>
    <t>Service charges and fees</t>
  </si>
  <si>
    <t>Mortgage banking fees</t>
  </si>
  <si>
    <t>Card fees</t>
  </si>
  <si>
    <t>Capital markets fees</t>
  </si>
  <si>
    <t>Trust and investment services fees</t>
  </si>
  <si>
    <t>Foreign exchange and interest rate products</t>
  </si>
  <si>
    <t>Letter of credit and loan fees</t>
  </si>
  <si>
    <t>Securities gains, net</t>
  </si>
  <si>
    <t>Other income</t>
  </si>
  <si>
    <t>Total noninterest income</t>
  </si>
  <si>
    <t>TOTAL REVENUE</t>
  </si>
  <si>
    <t>NONINTEREST EXPENSE</t>
  </si>
  <si>
    <t>Salaries and employee benefits</t>
  </si>
  <si>
    <t>Equipment and software expense</t>
  </si>
  <si>
    <t>Outside services</t>
  </si>
  <si>
    <t>Occupancy</t>
  </si>
  <si>
    <t>Goodwill impairment</t>
  </si>
  <si>
    <t>Other operating expense</t>
  </si>
  <si>
    <t>Total noninterest expense</t>
  </si>
  <si>
    <t>Income before income tax expense</t>
  </si>
  <si>
    <t>Income tax expense</t>
  </si>
  <si>
    <r>
      <rPr>
        <b/>
        <sz val="8"/>
        <color rgb="FF000000"/>
        <rFont val="Trebuchet"/>
      </rPr>
      <t>Net income, Underlying</t>
    </r>
    <r>
      <rPr>
        <b/>
        <vertAlign val="superscript"/>
        <sz val="8"/>
        <color rgb="FF000000"/>
        <rFont val="Trebuchet"/>
      </rPr>
      <t>1</t>
    </r>
  </si>
  <si>
    <r>
      <rPr>
        <b/>
        <sz val="8"/>
        <color rgb="FF000000"/>
        <rFont val="Trebuchet"/>
      </rPr>
      <t>Net income available to common stockholders, Underlying</t>
    </r>
    <r>
      <rPr>
        <b/>
        <vertAlign val="superscript"/>
        <sz val="8"/>
        <color rgb="FF000000"/>
        <rFont val="Trebuchet"/>
      </rPr>
      <t>1</t>
    </r>
  </si>
  <si>
    <t>CONSOLIDATED BALANCE SHEETS (unaudited)</t>
  </si>
  <si>
    <t>PERIOD-END BALANCES</t>
  </si>
  <si>
    <t>AS OF</t>
  </si>
  <si>
    <t>SEPTEMBER 30, 2020 CHANGE</t>
  </si>
  <si>
    <t>Sept 30, 2020</t>
  </si>
  <si>
    <t>June 30, 2020</t>
  </si>
  <si>
    <t>Mar 31, 2020</t>
  </si>
  <si>
    <t>Dec 31, 2019</t>
  </si>
  <si>
    <t>Sept 30, 2019</t>
  </si>
  <si>
    <t>ASSETS</t>
  </si>
  <si>
    <t>Cash and due from banks</t>
  </si>
  <si>
    <t>Interest-bearing cash and due from banks</t>
  </si>
  <si>
    <t>Debt securities available for sale, at fair value</t>
  </si>
  <si>
    <t>Debt securities held to maturity</t>
  </si>
  <si>
    <t>Equity securities, at fair value</t>
  </si>
  <si>
    <t>Equity securities, at cost</t>
  </si>
  <si>
    <t>Loans held for sale, at fair value</t>
  </si>
  <si>
    <t>Other loans held for sale</t>
  </si>
  <si>
    <t>Loans and leases</t>
  </si>
  <si>
    <t>Less: Allowance for loan and lease losses</t>
  </si>
  <si>
    <t>Net loans and leases</t>
  </si>
  <si>
    <t>Derivative assets</t>
  </si>
  <si>
    <t>Premises and equipment</t>
  </si>
  <si>
    <t>Bank-owned life insurance</t>
  </si>
  <si>
    <t>Goodwill</t>
  </si>
  <si>
    <t>Due from broker</t>
  </si>
  <si>
    <t>Other assets</t>
  </si>
  <si>
    <t>TOTAL ASSETS</t>
  </si>
  <si>
    <t>LIABILITIES AND STOCKHOLDERS' EQUITY</t>
  </si>
  <si>
    <t>LIABILITIES</t>
  </si>
  <si>
    <t>Deposits:</t>
  </si>
  <si>
    <t>Noninterest-bearing</t>
  </si>
  <si>
    <t>Interest-bearing</t>
  </si>
  <si>
    <t>Total deposits</t>
  </si>
  <si>
    <r>
      <rPr>
        <sz val="8"/>
        <color rgb="FF000000"/>
        <rFont val="Trebuchet"/>
      </rPr>
      <t>Federal funds purchased and securities sold under agreements to repurchase</t>
    </r>
    <r>
      <rPr>
        <vertAlign val="superscript"/>
        <sz val="8"/>
        <color rgb="FF000000"/>
        <rFont val="Trebuchet"/>
      </rPr>
      <t>1</t>
    </r>
  </si>
  <si>
    <t>Other short-term borrowed funds</t>
  </si>
  <si>
    <t>Derivative liabilities</t>
  </si>
  <si>
    <t>Deferred taxes, net</t>
  </si>
  <si>
    <t>Long-term borrowed funds:</t>
  </si>
  <si>
    <t>FHLB advances</t>
  </si>
  <si>
    <t>Senior debt</t>
  </si>
  <si>
    <t>Subordinated debt and other debt</t>
  </si>
  <si>
    <t>Total long-term borrowed funds</t>
  </si>
  <si>
    <t>Due to broker</t>
  </si>
  <si>
    <t>Other liabilities</t>
  </si>
  <si>
    <t>TOTAL LIABILITIES</t>
  </si>
  <si>
    <t>STOCKHOLDERS' EQUITY</t>
  </si>
  <si>
    <t>Preferred stock:</t>
  </si>
  <si>
    <t>$25.00 par value, 100,000,000 shares authorized for each of the periods presented</t>
  </si>
  <si>
    <t xml:space="preserve">Common stock: </t>
  </si>
  <si>
    <t>$0.01 par value, 1,000,000,000 shares authorized for each of the periods presented</t>
  </si>
  <si>
    <t>Additional paid-in capital</t>
  </si>
  <si>
    <t>Retained earnings</t>
  </si>
  <si>
    <t>Treasury stock, at cost</t>
  </si>
  <si>
    <t>Accumulated other comprehensive income (loss)</t>
  </si>
  <si>
    <t>TOTAL STOCKHOLDERS' EQUITY</t>
  </si>
  <si>
    <t>TOTAL LIABILITIES AND STOCKHOLDERS' EQUITY</t>
  </si>
  <si>
    <t>Memo: Total tangible common equity</t>
  </si>
  <si>
    <t>Total borrowed funds</t>
  </si>
  <si>
    <t xml:space="preserve">LOANS AND DEPOSITS
</t>
  </si>
  <si>
    <t xml:space="preserve">(in millions)
</t>
  </si>
  <si>
    <t>LOANS AND LEASES</t>
  </si>
  <si>
    <t>Commercial real estate</t>
  </si>
  <si>
    <t>Leases</t>
  </si>
  <si>
    <t>Total commercial loans and leases</t>
  </si>
  <si>
    <t>Residential mortgages</t>
  </si>
  <si>
    <t>Home equity loans</t>
  </si>
  <si>
    <t>Home equity lines of credit</t>
  </si>
  <si>
    <t>Home equity loans serviced by others</t>
  </si>
  <si>
    <t>Home equity lines of credit serviced by others</t>
  </si>
  <si>
    <t>Home equity</t>
  </si>
  <si>
    <t>Automobile</t>
  </si>
  <si>
    <t>Education</t>
  </si>
  <si>
    <t>Credit card</t>
  </si>
  <si>
    <t>Other retail</t>
  </si>
  <si>
    <t>Total retail loans</t>
  </si>
  <si>
    <t>Loans and leases and loans held for sale</t>
  </si>
  <si>
    <t>DEPOSITS</t>
  </si>
  <si>
    <t>Demand</t>
  </si>
  <si>
    <t>Checking with interest</t>
  </si>
  <si>
    <t>Regular savings</t>
  </si>
  <si>
    <t>Money market accounts</t>
  </si>
  <si>
    <t>Term deposits</t>
  </si>
  <si>
    <t>AVERAGE BALANCE SHEETS</t>
  </si>
  <si>
    <t>AVERAGE BALANCES</t>
  </si>
  <si>
    <t>ASSETS:</t>
  </si>
  <si>
    <t>Interest-bearing cash and due from banks and deposits in banks</t>
  </si>
  <si>
    <t>Taxable investment securities</t>
  </si>
  <si>
    <t>Non-taxable investment securities</t>
  </si>
  <si>
    <t>Total investment securities</t>
  </si>
  <si>
    <t>Investment securities and interest-bearing deposits</t>
  </si>
  <si>
    <t>Credit cards</t>
  </si>
  <si>
    <t>Total interest-earning assets</t>
  </si>
  <si>
    <t>Allowance for loan and lease losses</t>
  </si>
  <si>
    <t xml:space="preserve">Goodwill </t>
  </si>
  <si>
    <t>Other noninterest-earning assets</t>
  </si>
  <si>
    <t>Total interest-bearing deposits</t>
  </si>
  <si>
    <t>Total interest-bearing liabilities</t>
  </si>
  <si>
    <t>Total demand deposits</t>
  </si>
  <si>
    <t>Memo: Total loans and leases, including loans held for sale</t>
  </si>
  <si>
    <t xml:space="preserve">  Total deposits (interest-bearing and demand)   </t>
  </si>
  <si>
    <t xml:space="preserve">  Total average tangible common equity</t>
  </si>
  <si>
    <t>AVERAGE ANNUALIZED YIELDS AND RATES</t>
  </si>
  <si>
    <t>(in millions, except rates)</t>
  </si>
  <si>
    <t>2020</t>
  </si>
  <si>
    <t>2019</t>
  </si>
  <si>
    <t>Rate</t>
  </si>
  <si>
    <t>Income/Expense</t>
  </si>
  <si>
    <t>INTEREST-EARNING ASSETS</t>
  </si>
  <si>
    <t>INTEREST-BEARING LIABILITIES</t>
  </si>
  <si>
    <t>INTEREST RATE SPREAD</t>
  </si>
  <si>
    <t>NET INTEREST MARGIN AND NET INTEREST INCOME</t>
  </si>
  <si>
    <r>
      <rPr>
        <b/>
        <sz val="8"/>
        <color rgb="FF000000"/>
        <rFont val="Trebuchet"/>
      </rPr>
      <t>NET INTEREST MARGIN AND NET INTEREST INCOME, FTE</t>
    </r>
    <r>
      <rPr>
        <b/>
        <vertAlign val="superscript"/>
        <sz val="8"/>
        <color rgb="FF000000"/>
        <rFont val="Trebuchet"/>
      </rPr>
      <t>1</t>
    </r>
  </si>
  <si>
    <t>Memo: Total deposit costs</t>
  </si>
  <si>
    <r>
      <rPr>
        <vertAlign val="superscript"/>
        <sz val="8"/>
        <color rgb="FF000000"/>
        <rFont val="Trebuchet"/>
      </rPr>
      <t>1</t>
    </r>
    <r>
      <rPr>
        <sz val="8"/>
        <color rgb="FF000000"/>
        <rFont val="Trebuchet"/>
      </rPr>
      <t xml:space="preserve"> Net interest income and net interest margin is presented on a fully taxable-equivalent ("FTE") basis using the federal statutory tax rate of 21%. The FTE impact is predominantly attributable to commercial loans for the periods presented.</t>
    </r>
  </si>
  <si>
    <t>THIRD QUARTER 2020</t>
  </si>
  <si>
    <t>SECOND QUARTER 2020</t>
  </si>
  <si>
    <t>Consolidated</t>
  </si>
  <si>
    <t>Noninterest income</t>
  </si>
  <si>
    <t>Interest-earning assets</t>
  </si>
  <si>
    <t>KEY METRICS</t>
  </si>
  <si>
    <t>(in millions, except ratio data)</t>
  </si>
  <si>
    <t>THIRD QUARTER 2019</t>
  </si>
  <si>
    <r>
      <rPr>
        <sz val="8"/>
        <color rgb="FF000000"/>
        <rFont val="Trebuchet"/>
      </rPr>
      <t>Total loans and leases</t>
    </r>
    <r>
      <rPr>
        <vertAlign val="superscript"/>
        <sz val="8"/>
        <color rgb="FF000000"/>
        <rFont val="Trebuchet"/>
      </rPr>
      <t>2</t>
    </r>
  </si>
  <si>
    <r>
      <rPr>
        <vertAlign val="superscript"/>
        <sz val="8"/>
        <color rgb="FF000000"/>
        <rFont val="Trebuchet"/>
      </rPr>
      <t>2</t>
    </r>
    <r>
      <rPr>
        <sz val="8"/>
        <color rgb="FF000000"/>
        <rFont val="Trebuchet"/>
      </rPr>
      <t xml:space="preserve"> Includes loans held for sale.</t>
    </r>
  </si>
  <si>
    <t xml:space="preserve">SEGMENT FINANCIAL HIGHLIGHTS - CONSUMER BANKING </t>
  </si>
  <si>
    <t>CONSUMER BANKING</t>
  </si>
  <si>
    <r>
      <rPr>
        <sz val="8"/>
        <color rgb="FF000000"/>
        <rFont val="Trebuchet"/>
      </rPr>
      <t>Total loans and leases</t>
    </r>
    <r>
      <rPr>
        <vertAlign val="superscript"/>
        <sz val="8"/>
        <color rgb="FF000000"/>
        <rFont val="Trebuchet"/>
      </rPr>
      <t>1</t>
    </r>
  </si>
  <si>
    <r>
      <rPr>
        <vertAlign val="superscript"/>
        <sz val="8"/>
        <color rgb="FF000000"/>
        <rFont val="Trebuchet"/>
      </rPr>
      <t xml:space="preserve">1 </t>
    </r>
    <r>
      <rPr>
        <sz val="8"/>
        <color rgb="FF000000"/>
        <rFont val="Trebuchet"/>
      </rPr>
      <t>Includes loans held for sale.</t>
    </r>
  </si>
  <si>
    <t>SEGMENT FINANCIAL HIGHLIGHTS - CONSUMER BANKING, CONTINUED</t>
  </si>
  <si>
    <t>MORTGAGE BANKING FEES</t>
  </si>
  <si>
    <t>Production revenue</t>
  </si>
  <si>
    <t>Mortgage servicing revenue</t>
  </si>
  <si>
    <t>MSR valuation changes, net of hedge impact</t>
  </si>
  <si>
    <t>Total mortgage banking fees</t>
  </si>
  <si>
    <t>Gain on sale of secondary originations</t>
  </si>
  <si>
    <t>RESIDENTIAL REAL ESTATE ORIGINATIONS</t>
  </si>
  <si>
    <t>Third Party</t>
  </si>
  <si>
    <t>Total</t>
  </si>
  <si>
    <t>Originated for sale</t>
  </si>
  <si>
    <t>Originated for investment</t>
  </si>
  <si>
    <t>MORTGAGE SERVICING INFORMATION (UPB)</t>
  </si>
  <si>
    <t>Loans serviced for others</t>
  </si>
  <si>
    <t>Owned loans serviced</t>
  </si>
  <si>
    <r>
      <rPr>
        <b/>
        <u/>
        <sz val="8"/>
        <color rgb="FF000000"/>
        <rFont val="Trebuchet"/>
      </rPr>
      <t>MSR CARRYING VALUE</t>
    </r>
    <r>
      <rPr>
        <vertAlign val="superscript"/>
        <sz val="8"/>
        <color rgb="FF000000"/>
        <rFont val="Trebuchet"/>
      </rPr>
      <t>1</t>
    </r>
  </si>
  <si>
    <t>MSR at fair value</t>
  </si>
  <si>
    <t>MSR at lower of cost or market</t>
  </si>
  <si>
    <r>
      <rPr>
        <vertAlign val="superscript"/>
        <sz val="8"/>
        <color rgb="FF000000"/>
        <rFont val="Trebuchet"/>
      </rPr>
      <t>1</t>
    </r>
    <r>
      <rPr>
        <sz val="8"/>
        <color rgb="FF000000"/>
        <rFont val="Trebuchet"/>
      </rPr>
      <t xml:space="preserve"> Beginning in the first quarter of 2020, mortgage servicing rights previously accounted for at lower of cost or market are now accounted for at fair value.</t>
    </r>
  </si>
  <si>
    <t xml:space="preserve">SEGMENT FINANCIAL HIGHLIGHTS - COMMERCIAL BANKING </t>
  </si>
  <si>
    <t>COMMERCIAL BANKING</t>
  </si>
  <si>
    <r>
      <rPr>
        <vertAlign val="superscript"/>
        <sz val="8"/>
        <color rgb="FF000000"/>
        <rFont val="Trebuchet"/>
      </rPr>
      <t>1</t>
    </r>
    <r>
      <rPr>
        <sz val="8"/>
        <color rgb="FF000000"/>
        <rFont val="Trebuchet"/>
      </rPr>
      <t xml:space="preserve"> Includes loans held for sale.</t>
    </r>
  </si>
  <si>
    <t>SEGMENT FINANCIAL HIGHLIGHTS - OTHER</t>
  </si>
  <si>
    <r>
      <rPr>
        <b/>
        <u/>
        <sz val="8"/>
        <color rgb="FF000000"/>
        <rFont val="Trebuchet"/>
      </rPr>
      <t>OTHER</t>
    </r>
    <r>
      <rPr>
        <b/>
        <vertAlign val="superscript"/>
        <sz val="8"/>
        <color rgb="FF000000"/>
        <rFont val="Trebuchet"/>
      </rPr>
      <t>1</t>
    </r>
  </si>
  <si>
    <t>1 Includes the financial impact of non-core, liquidating loan portfolios and other non-core assets, our treasury activities, wholesale funding activities, securities portfolio, community development assets and other 
  unallocated assets, liabilities, capital, revenues, provision for credit losses, expenses and income tax expense, not attributed to our Consumer Banking or Commercial Banking segments.</t>
  </si>
  <si>
    <t>CREDIT-RELATED INFORMATION, CONTINUED</t>
  </si>
  <si>
    <r>
      <rPr>
        <b/>
        <u/>
        <sz val="8"/>
        <color rgb="FF000000"/>
        <rFont val="Trebuchet"/>
      </rPr>
      <t>NONACCRUAL LOANS AND LEASES</t>
    </r>
    <r>
      <rPr>
        <b/>
        <vertAlign val="superscript"/>
        <sz val="8"/>
        <color rgb="FF000000"/>
        <rFont val="Trebuchet"/>
      </rPr>
      <t>1</t>
    </r>
  </si>
  <si>
    <t xml:space="preserve">Commercial </t>
  </si>
  <si>
    <r>
      <rPr>
        <sz val="8"/>
        <color rgb="FF000000"/>
        <rFont val="Trebuchet"/>
      </rPr>
      <t>Residential mortgages</t>
    </r>
    <r>
      <rPr>
        <vertAlign val="superscript"/>
        <sz val="8"/>
        <color rgb="FF000000"/>
        <rFont val="Trebuchet"/>
      </rPr>
      <t>2</t>
    </r>
  </si>
  <si>
    <t>Repossessed assets</t>
  </si>
  <si>
    <t>Nonaccrual loans and leases and repossessed assets</t>
  </si>
  <si>
    <r>
      <rPr>
        <b/>
        <u/>
        <sz val="8"/>
        <color rgb="FF000000"/>
        <rFont val="Trebuchet"/>
      </rPr>
      <t>NONACCRUAL LOANS AND LEASES BY PRODUCT</t>
    </r>
    <r>
      <rPr>
        <b/>
        <vertAlign val="superscript"/>
        <sz val="8"/>
        <color rgb="FF000000"/>
        <rFont val="Trebuchet"/>
      </rPr>
      <t>3</t>
    </r>
  </si>
  <si>
    <t>Total nonaccrual loans and leases</t>
  </si>
  <si>
    <t>ASSET QUALITY RATIOS</t>
  </si>
  <si>
    <t>Allowance for loan and lease losses to loans and leases</t>
  </si>
  <si>
    <t>Allowance for credit losses to loans and leases</t>
  </si>
  <si>
    <t>Allowance for credit losses to loans and leases, excluding PPP loans</t>
  </si>
  <si>
    <t>Allowance for loan and lease losses to nonaccrual and leases</t>
  </si>
  <si>
    <t>Allowance for credit losses to nonaccrual loans and leases</t>
  </si>
  <si>
    <t>Nonaccrual loans and leases to loans and leases</t>
  </si>
  <si>
    <r>
      <rPr>
        <vertAlign val="superscript"/>
        <sz val="8"/>
        <color rgb="FF000000"/>
        <rFont val="Trebuchet"/>
      </rPr>
      <t xml:space="preserve">1 </t>
    </r>
    <r>
      <rPr>
        <sz val="8"/>
        <color rgb="FF000000"/>
        <rFont val="Trebuchet"/>
      </rPr>
      <t>Beginning in the first quarter of 2020 and upon the adoption of ASU 2016-13, </t>
    </r>
    <r>
      <rPr>
        <i/>
        <sz val="8"/>
        <color rgb="FF000000"/>
        <rFont val="Trebuchet"/>
      </rPr>
      <t xml:space="preserve">Financial Instruments—Credit Losses (Topic 326): Measurement of Credit Losses on Financial Instruments, </t>
    </r>
    <r>
      <rPr>
        <sz val="8"/>
        <color rgb="FF000000"/>
        <rFont val="Trebuchet"/>
      </rPr>
      <t>nonperforming loans and leases are now referred to as nonaccrual loans and leases and other nonperforming assets are referred to as repossessed assets</t>
    </r>
    <r>
      <rPr>
        <i/>
        <sz val="8"/>
        <color rgb="FF000000"/>
        <rFont val="Trebuchet"/>
      </rPr>
      <t>.</t>
    </r>
  </si>
  <si>
    <r>
      <rPr>
        <vertAlign val="superscript"/>
        <sz val="8"/>
        <color rgb="FF000000"/>
        <rFont val="Trebuchet"/>
      </rPr>
      <t xml:space="preserve">2 </t>
    </r>
    <r>
      <rPr>
        <sz val="8"/>
        <color rgb="FF000000"/>
        <rFont val="Trebuchet"/>
      </rPr>
      <t>Beginning in the fourth quarter of 2019, nonaccrual balances exclude both fully and partially guaranteed residential mortgage loans sold to Ginnie Mae for which the Company has the right, but not the obligation, to repurchase. Prior periods have been adjusted to exclude partially guaranteed amounts to conform with the current period presentation.</t>
    </r>
  </si>
  <si>
    <r>
      <rPr>
        <vertAlign val="superscript"/>
        <sz val="8"/>
        <color rgb="FF000000"/>
        <rFont val="Trebuchet"/>
      </rPr>
      <t xml:space="preserve">3 </t>
    </r>
    <r>
      <rPr>
        <sz val="8"/>
        <color rgb="FF000000"/>
        <rFont val="Trebuchet"/>
      </rPr>
      <t>Nonaccrual loans and leases by product includes repossessed assets.</t>
    </r>
  </si>
  <si>
    <t>LOANS AND LEASES 90 DAYS OR MORE PAST DUE AND ACCRUING</t>
  </si>
  <si>
    <t>CHARGE-OFFS, RECOVERIES AND RELATED RATIOS</t>
  </si>
  <si>
    <t>GROSS CHARGE-OFFS</t>
  </si>
  <si>
    <t>Total gross charge-offs</t>
  </si>
  <si>
    <t>GROSS RECOVERIES</t>
  </si>
  <si>
    <t>Total gross recoveries</t>
  </si>
  <si>
    <t>NET CHARGE-OFFS (RECOVERIES)</t>
  </si>
  <si>
    <t>Total net charge-offs</t>
  </si>
  <si>
    <t>ANNUALIZED NET CHARGE-OFF (RECOVERY) RATES</t>
  </si>
  <si>
    <t>Memo: Average loans</t>
  </si>
  <si>
    <t>SUMMARY OF CHANGES IN THE COMPONENTS OF THE ALLOWANCE FOR CREDIT LOSSES</t>
  </si>
  <si>
    <t>Allowance for loan and lease losses - beginning</t>
  </si>
  <si>
    <t>Cumulative effect of change in accounting principle:</t>
  </si>
  <si>
    <t>Total cumulative effect of change in accounting principle</t>
  </si>
  <si>
    <t>Allowance for loan and lease losses - beginning, adjusted</t>
  </si>
  <si>
    <t>Charge-offs:</t>
  </si>
  <si>
    <t xml:space="preserve">Retail </t>
  </si>
  <si>
    <t>Total charge-offs</t>
  </si>
  <si>
    <t>Recoveries:</t>
  </si>
  <si>
    <t>Total recoveries</t>
  </si>
  <si>
    <t>Net charge-offs</t>
  </si>
  <si>
    <t>Provision for loan and lease losses:</t>
  </si>
  <si>
    <t>Unallocated</t>
  </si>
  <si>
    <t>Total provision for loan and lease losses</t>
  </si>
  <si>
    <t>Allowance for loan and lease losses - ending</t>
  </si>
  <si>
    <t>Reserve for unfunded lending commitments - beginning</t>
  </si>
  <si>
    <t>Cumulative effect of change in accounting principle</t>
  </si>
  <si>
    <t>Provision for unfunded lending commitments</t>
  </si>
  <si>
    <t>Reserve for unfunded lending commitments - ending</t>
  </si>
  <si>
    <t>Total allowance for credit losses - ending</t>
  </si>
  <si>
    <t>Memo: Total allowance for credit losses by product</t>
  </si>
  <si>
    <t>Total allowance for credit losses</t>
  </si>
  <si>
    <t>CAPITAL AND RATIOS</t>
  </si>
  <si>
    <r>
      <rPr>
        <b/>
        <u/>
        <sz val="8"/>
        <color rgb="FF000000"/>
        <rFont val="Trebuchet"/>
      </rPr>
      <t>CAPITAL RATIOS AND COMPONENTS (PRELIMINARY)</t>
    </r>
    <r>
      <rPr>
        <b/>
        <sz val="8"/>
        <color rgb="FF000000"/>
        <rFont val="Trebuchet"/>
      </rPr>
      <t xml:space="preserve"> </t>
    </r>
  </si>
  <si>
    <t>CET1 capital</t>
  </si>
  <si>
    <t>Tier 1 capital</t>
  </si>
  <si>
    <t>Total capital</t>
  </si>
  <si>
    <t>Risk-weighted assets</t>
  </si>
  <si>
    <r>
      <rPr>
        <sz val="8"/>
        <color rgb="FF000000"/>
        <rFont val="Trebuchet"/>
      </rPr>
      <t>Adjusted average assets</t>
    </r>
    <r>
      <rPr>
        <vertAlign val="superscript"/>
        <sz val="8"/>
        <color rgb="FF000000"/>
        <rFont val="Trebuchet"/>
      </rPr>
      <t>1</t>
    </r>
  </si>
  <si>
    <t>TANGIBLE COMMON EQUITY (PERIOD-END)</t>
  </si>
  <si>
    <t>Common stockholders' equity</t>
  </si>
  <si>
    <t>Less: Goodwill</t>
  </si>
  <si>
    <t>Less: Other intangible assets</t>
  </si>
  <si>
    <r>
      <rPr>
        <sz val="8"/>
        <color rgb="FF000000"/>
        <rFont val="Trebuchet"/>
      </rPr>
      <t>Add: Deferred tax liabilities</t>
    </r>
    <r>
      <rPr>
        <vertAlign val="superscript"/>
        <sz val="8"/>
        <color rgb="FF000000"/>
        <rFont val="Trebuchet"/>
      </rPr>
      <t>2</t>
    </r>
  </si>
  <si>
    <t>Total tangible common equity</t>
  </si>
  <si>
    <t>TANGIBLE COMMON EQUITY (AVERAGE)</t>
  </si>
  <si>
    <t>INTANGIBLE ASSETS (PERIOD-END)</t>
  </si>
  <si>
    <t>Other intangible assets</t>
  </si>
  <si>
    <t>Total intangible assets</t>
  </si>
  <si>
    <r>
      <rPr>
        <vertAlign val="superscript"/>
        <sz val="8"/>
        <color rgb="FF000000"/>
        <rFont val="Trebuchet"/>
      </rPr>
      <t xml:space="preserve">2 </t>
    </r>
    <r>
      <rPr>
        <sz val="8"/>
        <color rgb="FF000000"/>
        <rFont val="Trebuchet"/>
      </rPr>
      <t xml:space="preserve">Deferred tax liabilities relate to tax-deductible goodwill, which is netted against goodwill when calculating tangible common equity.
</t>
    </r>
    <r>
      <rPr>
        <sz val="8"/>
        <color rgb="FF000000"/>
        <rFont val="Trebuchet"/>
      </rPr>
      <t/>
    </r>
  </si>
  <si>
    <t>NON-GAAP FINANCIAL MEASURES AND RECONCILIATIONS</t>
  </si>
  <si>
    <t>(in millions, except share, per-share ratio data)</t>
  </si>
  <si>
    <t xml:space="preserve">Non-GAAP Financial Measures
This document contains non-GAAP financial measures denoted as Underlying results. Underlying results for any given reporting period exclude certain items that may occur in that period which Management does not consider indicative of the Company’s on-going financial performance. We believe these non-GAAP financial measures provide useful information to investors because they are used by our Management to evaluate our operating performance and make day-to-day operating decisions. In addition, we believe our Underlying results in any given reporting period reflect our on-going financial performance in that period and, accordingly, are useful to consider in addition to our GAAP financial results. We further believe the presentation of Underlying results increases comparability of period-to-period results.  The following tables present reconciliations of our non-GAAP measures to the most directly comparable GAAP financial measures.
Other companies may use similarly titled non-GAAP financial measures that are calculated differently from the way we calculate such measures. Accordingly, our non-GAAP financial measures may not be comparable to similar measures used by such companies. We caution investors not to place undue reliance on such non-GAAP financial measures, but to consider them with the most directly comparable GAAP measures. Non-GAAP financial measures have limitations as analytical tools and should not be considered in isolation or as a substitute for our results reported under GAAP.
</t>
  </si>
  <si>
    <t>NON-GAAP FINANCIAL MEASURES AND RECONCILIATIONS (CONTINUED)</t>
  </si>
  <si>
    <t>Noninterest income, Underlying:</t>
  </si>
  <si>
    <t>Noninterest income (GAAP)</t>
  </si>
  <si>
    <t>A</t>
  </si>
  <si>
    <t>Less: Notable items</t>
  </si>
  <si>
    <t>Noninterest income, Underlying (non-GAAP)</t>
  </si>
  <si>
    <t>B</t>
  </si>
  <si>
    <t>Total revenue, Underlying:</t>
  </si>
  <si>
    <t>Total revenue (GAAP)</t>
  </si>
  <si>
    <t>Total revenue, Underlying (non-GAAP)</t>
  </si>
  <si>
    <t>Noninterest expense, Underlying:</t>
  </si>
  <si>
    <t>Noninterest expense (GAAP)</t>
  </si>
  <si>
    <t>C</t>
  </si>
  <si>
    <t>Noninterest expense, Underlying (non-GAAP)</t>
  </si>
  <si>
    <t>D</t>
  </si>
  <si>
    <t>Pre-provision profit:</t>
  </si>
  <si>
    <t>Less: Noninterest expense (GAAP)</t>
  </si>
  <si>
    <t>Pre-provision profit (GAAP)</t>
  </si>
  <si>
    <t>Pre-provision profit, Underlying:</t>
  </si>
  <si>
    <t>Less: Noninterest expense, Underlying (non-GAAP)</t>
  </si>
  <si>
    <t>Pre-provision profit, Underlying (non-GAAP)</t>
  </si>
  <si>
    <t>Total credit-related costs, Underlying:</t>
  </si>
  <si>
    <t>Provision for credit losses (GAAP)</t>
  </si>
  <si>
    <t>Add: Notable items</t>
  </si>
  <si>
    <t>Total credit-related costs, Underlying (non-GAAP)</t>
  </si>
  <si>
    <t>Income before income tax expense, Underlying:</t>
  </si>
  <si>
    <t>E</t>
  </si>
  <si>
    <t>F</t>
  </si>
  <si>
    <t>Income tax expense, Underlying:</t>
  </si>
  <si>
    <t>G</t>
  </si>
  <si>
    <t>H</t>
  </si>
  <si>
    <t>Net income, Underlying:</t>
  </si>
  <si>
    <t>Net income (GAAP)</t>
  </si>
  <si>
    <t>I</t>
  </si>
  <si>
    <t>Net income, Underlying (non-GAAP)</t>
  </si>
  <si>
    <t>J</t>
  </si>
  <si>
    <t>Net income available to common stockholders, Underlying:</t>
  </si>
  <si>
    <t>Net income available to common stockholders (GAAP)</t>
  </si>
  <si>
    <t>K</t>
  </si>
  <si>
    <t>Net income available to common stockholders, Underlying (non-GAAP)</t>
  </si>
  <si>
    <t>L</t>
  </si>
  <si>
    <t>Operating leverage:</t>
  </si>
  <si>
    <t>Operating leverage</t>
  </si>
  <si>
    <t xml:space="preserve">Operating leverage, Underlying: </t>
  </si>
  <si>
    <t>Operating leverage, Underlying (non-GAAP)</t>
  </si>
  <si>
    <t>Efficiency ratio and efficiency ratio, Underlying:</t>
  </si>
  <si>
    <t xml:space="preserve">Efficiency ratio </t>
  </si>
  <si>
    <t>Efficiency ratio, Underlying (non-GAAP)</t>
  </si>
  <si>
    <t>Noninterest income as a % of total revenue, Underlying:</t>
  </si>
  <si>
    <t>Noninterest income as a % of total revenue, Underlying</t>
  </si>
  <si>
    <t>Effective income tax rate and effective income tax rate, Underlying:</t>
  </si>
  <si>
    <t>Effective income tax rate, Underlying (non-GAAP)</t>
  </si>
  <si>
    <t>Return on average common equity and return on average common equity, Underlying:</t>
  </si>
  <si>
    <t>Average common equity (GAAP)</t>
  </si>
  <si>
    <t>M</t>
  </si>
  <si>
    <t>Return on average common equity, Underlying (non-GAAP)</t>
  </si>
  <si>
    <t>Return on average tangible common equity and return on average tangible common equity, Underlying:</t>
  </si>
  <si>
    <t>Less: Average goodwill (GAAP)</t>
  </si>
  <si>
    <t>Less: Average other intangibles (GAAP)</t>
  </si>
  <si>
    <t>Add: Average deferred tax liabilities related to goodwill (GAAP)</t>
  </si>
  <si>
    <t>Average tangible common equity</t>
  </si>
  <si>
    <t>N</t>
  </si>
  <si>
    <t xml:space="preserve">Return on average tangible common equity </t>
  </si>
  <si>
    <t>Return on average tangible common equity, Underlying (non-GAAP)</t>
  </si>
  <si>
    <t>Return on average total assets and return on average total assets, Underlying:</t>
  </si>
  <si>
    <t>Average total assets (GAAP)</t>
  </si>
  <si>
    <t>O</t>
  </si>
  <si>
    <t>Return on average total assets, Underlying (non-GAAP)</t>
  </si>
  <si>
    <t>Return on average total tangible assets and return on average total tangible assets, Underlying:</t>
  </si>
  <si>
    <t>P</t>
  </si>
  <si>
    <t>Average tangible assets</t>
  </si>
  <si>
    <t>Q</t>
  </si>
  <si>
    <t xml:space="preserve">Return on average total tangible assets </t>
  </si>
  <si>
    <t>Return on average total tangible assets, Underlying (non-GAAP)</t>
  </si>
  <si>
    <t>Tangible book value per common share:</t>
  </si>
  <si>
    <t>Common shares - at period-end (GAAP)</t>
  </si>
  <si>
    <t>R</t>
  </si>
  <si>
    <t>Common stockholders' equity (GAAP)</t>
  </si>
  <si>
    <t>Less: Goodwill (GAAP)</t>
  </si>
  <si>
    <t>Less: Other intangible assets (GAAP)</t>
  </si>
  <si>
    <t>Add: Deferred tax liabilities related to goodwill (GAAP)</t>
  </si>
  <si>
    <t>Tangible common equity</t>
  </si>
  <si>
    <t>S</t>
  </si>
  <si>
    <t>Net income per average common share - basic and diluted and net income per average common share - basic and diluted, Underlying:</t>
  </si>
  <si>
    <t>Average common shares outstanding - basic (GAAP)</t>
  </si>
  <si>
    <t>T</t>
  </si>
  <si>
    <t>Average common shares outstanding - diluted (GAAP)</t>
  </si>
  <si>
    <t>U</t>
  </si>
  <si>
    <t>Net income per average common share - basic (GAAP)</t>
  </si>
  <si>
    <t>Net income per average common share - diluted (GAAP)</t>
  </si>
  <si>
    <t>Net income per average common share - basic, Underlying (non-GAAP)</t>
  </si>
  <si>
    <t>Net income per average common share - diluted, Underlying (non-GAAP)</t>
  </si>
  <si>
    <t>Dividend payout ratio and dividend payout ratio, Underlying:</t>
  </si>
  <si>
    <t>Cash dividends declared and paid per common share</t>
  </si>
  <si>
    <t>V</t>
  </si>
  <si>
    <t>Dividend payout ratio, Underlying (non-GAAP)</t>
  </si>
  <si>
    <t>Salaries and employee benefits, Underlying:</t>
  </si>
  <si>
    <t>Salaries and employee benefits (GAAP)</t>
  </si>
  <si>
    <t>Salaries and employee benefits, Underlying (non-GAAP)</t>
  </si>
  <si>
    <t>Outside services, Underlying:</t>
  </si>
  <si>
    <t>Outside services (GAAP)</t>
  </si>
  <si>
    <t>Outside services, Underlying (non-GAAP)</t>
  </si>
  <si>
    <t>Equipment and software expense, Underlying:</t>
  </si>
  <si>
    <r>
      <rPr>
        <sz val="8"/>
        <color rgb="FF000000"/>
        <rFont val="Trebuchet"/>
      </rPr>
      <t>Equipment and software expense</t>
    </r>
    <r>
      <rPr>
        <vertAlign val="superscript"/>
        <sz val="8"/>
        <color rgb="FF000000"/>
        <rFont val="Trebuchet"/>
      </rPr>
      <t xml:space="preserve"> </t>
    </r>
    <r>
      <rPr>
        <sz val="8"/>
        <color rgb="FF000000"/>
        <rFont val="Trebuchet"/>
      </rPr>
      <t>(GAAP)</t>
    </r>
  </si>
  <si>
    <t>Equipment and software expense, Underlying (non-GAAP)</t>
  </si>
  <si>
    <t>Occupancy, Underlying:</t>
  </si>
  <si>
    <t>Occupancy (GAAP)</t>
  </si>
  <si>
    <t>Occupancy, Underlying (non-GAAP)</t>
  </si>
  <si>
    <t>Other operating expense, Underlying:</t>
  </si>
  <si>
    <t>Other operating expense (GAAP)</t>
  </si>
  <si>
    <t>Other operating expense, Underlying (non-GAAP)</t>
  </si>
  <si>
    <t>Net interest income (GAAP)</t>
  </si>
  <si>
    <t>NON-GAAP FINANCIAL MEASURES AND RECONCILIATIONS - SEGMENTS</t>
  </si>
  <si>
    <t>FIRST QUARTER 2020</t>
  </si>
  <si>
    <t>Net income (loss) available to common stockholders:</t>
  </si>
  <si>
    <t>Less: Preferred stock dividends</t>
  </si>
  <si>
    <t>Return on average total tangible assets:</t>
  </si>
  <si>
    <t xml:space="preserve"> Less: Average goodwill (GAAP)</t>
  </si>
  <si>
    <t xml:space="preserve">          Average other intangibles (GAAP)</t>
  </si>
  <si>
    <t xml:space="preserve"> Add: Average deferred tax liabilities related to goodwill (GAAP)</t>
  </si>
  <si>
    <t>A/C</t>
  </si>
  <si>
    <t>Efficiency ratio:</t>
  </si>
  <si>
    <t>D/E</t>
  </si>
  <si>
    <t>NON-GAAP FINANCIAL MEASURES AND RECONCILIATIONS - SEGMENTS (CONTINUED)</t>
  </si>
  <si>
    <t>FOURTH QUARTER 2019</t>
  </si>
  <si>
    <t xml:space="preserve">Average tangible assets </t>
  </si>
  <si>
    <t xml:space="preserve">         Average other intangibles (GAAP)</t>
  </si>
  <si>
    <t>Appendix</t>
  </si>
  <si>
    <r>
      <rPr>
        <b/>
        <sz val="12"/>
        <color rgb="FF000000"/>
        <rFont val="Arial"/>
        <family val="2"/>
      </rPr>
      <t xml:space="preserve">
Financial Supplement
</t>
    </r>
    <r>
      <rPr>
        <sz val="10"/>
        <color rgb="FF000000"/>
        <rFont val="Times New Roman"/>
        <family val="1"/>
      </rPr>
      <t xml:space="preserve">
</t>
    </r>
    <r>
      <rPr>
        <b/>
        <sz val="12"/>
        <color rgb="FF000000"/>
        <rFont val="Trebuchet"/>
      </rPr>
      <t xml:space="preserve">Third Quarter 2020
</t>
    </r>
    <r>
      <rPr>
        <b/>
        <sz val="12"/>
        <color rgb="FF000000"/>
        <rFont val="Arial"/>
        <family val="2"/>
      </rPr>
      <t/>
    </r>
  </si>
  <si>
    <t>Net income</t>
  </si>
  <si>
    <r>
      <rPr>
        <vertAlign val="superscript"/>
        <sz val="8"/>
        <color rgb="FF000000"/>
        <rFont val="Trebuchet"/>
      </rPr>
      <t xml:space="preserve">1 </t>
    </r>
    <r>
      <rPr>
        <sz val="8"/>
        <color rgb="FF000000"/>
        <rFont val="Trebuchet"/>
      </rPr>
      <t xml:space="preserve">Adjusted average assets include quarterly average assets, less deductions for disallowed goodwill and other intangible assets, net of deferred tax liabilities related to tax deductible goodwill, and the accumulated other comprehensive income impact related to the adoption of post-retirement benefit plan guidance under GAAP.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</si>
</sst>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0;\(#0\);&quot;-&quot;;_(@_)"/>
    <numFmt numFmtId="165" formatCode="#0;&quot;-&quot;#0;#0;_(@_)"/>
    <numFmt numFmtId="166" formatCode="* &quot;$&quot;#,##0,,_);* \(&quot;$&quot;#,##0,,\);* &quot;$&quot;&quot;-&quot;_);_(@_)"/>
    <numFmt numFmtId="167" formatCode="#,##0%_);\(#,##0%\);&quot;-&quot;\%_);_(@_)"/>
    <numFmt numFmtId="168" formatCode="#,##0_)%;\(#,##0\)%;&quot;-&quot;_)\%;_(@_)"/>
    <numFmt numFmtId="169" formatCode="* #,##0,,;* \(#,##0,,\);* &quot;-&quot;;_(@_)"/>
    <numFmt numFmtId="170" formatCode="* &quot;$&quot;#,##0.#######################_);* \(&quot;$&quot;#,##0.#######################\);* &quot;$&quot;&quot;-&quot;_);_(@_)"/>
    <numFmt numFmtId="171" formatCode="* &quot;$&quot;#,##0.00_);* \(&quot;$&quot;#,##0.00\);* &quot;$&quot;&quot;-&quot;_);_(@_)"/>
    <numFmt numFmtId="172" formatCode="* #,##0.#######################;* \(#,##0.#######################\);* &quot;-&quot;;_(@_)"/>
    <numFmt numFmtId="173" formatCode="* #,##0.00;* \(#,##0.00\);* &quot;-&quot;;_(@_)"/>
    <numFmt numFmtId="174" formatCode="* #,##0;* \(#,##0\);* &quot;-&quot;;_(@_)"/>
    <numFmt numFmtId="175" formatCode="#,##0_)%&quot; bps&quot;;\(#,##0\)%&quot; bps&quot;;&quot;-&quot;_)\%&quot; bps&quot;;_(@_)"/>
    <numFmt numFmtId="176" formatCode="#,##0.00_)%;\(#,##0.00\)%;&quot;-&quot;_)\%;_(@_)"/>
    <numFmt numFmtId="177" formatCode="#,##0.0_)%;\(#,##0.0\)%;&quot;-&quot;_)\%;_(@_)"/>
    <numFmt numFmtId="178" formatCode="mmmm\ d\,\ yyyy"/>
    <numFmt numFmtId="179" formatCode="&quot;$&quot;* #,##0,,_);&quot;$&quot;* \(#,##0,,\);&quot;$&quot;* &quot;-&quot;_);_(@_)"/>
    <numFmt numFmtId="180" formatCode="#,##0.00%_);\(#,##0.00%\);&quot;-&quot;\%_);_(@_)"/>
    <numFmt numFmtId="181" formatCode="* &quot;$&quot;#,##0_);* \(&quot;$&quot;#,##0\);* &quot;$&quot;&quot;-&quot;_);_(@_)"/>
    <numFmt numFmtId="182" formatCode="#0_)%;\(#0\)%;&quot;-&quot;_)\%;_(@_)"/>
    <numFmt numFmtId="183" formatCode="#0.00_)%;\(#0.00\)%;&quot;-&quot;_)\%;_(@_)"/>
    <numFmt numFmtId="184" formatCode="* #0,,;* \(#0,,\);* &quot;-&quot;;_(@_)"/>
  </numFmts>
  <fonts count="29">
    <font>
      <sz val="10"/>
      <name val="Arial"/>
    </font>
    <font>
      <sz val="10"/>
      <color rgb="FF000000"/>
      <name val="Times New Roman"/>
      <family val="1"/>
    </font>
    <font>
      <b/>
      <sz val="18"/>
      <color rgb="FF000000"/>
      <name val="Arial"/>
      <family val="2"/>
    </font>
    <font>
      <b/>
      <sz val="16"/>
      <color rgb="FF000000"/>
      <name val="Arial"/>
      <family val="2"/>
    </font>
    <font>
      <sz val="14"/>
      <color rgb="FF000000"/>
      <name val="Arial"/>
      <family val="2"/>
    </font>
    <font>
      <b/>
      <sz val="10"/>
      <color rgb="FF000000"/>
      <name val="Trebuchet"/>
    </font>
    <font>
      <u/>
      <sz val="10"/>
      <color rgb="FF2045FF"/>
      <name val="Trebuchet"/>
    </font>
    <font>
      <sz val="10"/>
      <color rgb="FF000000"/>
      <name val="Trebuchet"/>
    </font>
    <font>
      <b/>
      <sz val="9"/>
      <color rgb="FF000000"/>
      <name val="Trebuchet"/>
    </font>
    <font>
      <b/>
      <sz val="8"/>
      <color rgb="FF000000"/>
      <name val="Trebuchet"/>
    </font>
    <font>
      <sz val="8"/>
      <color rgb="FF000000"/>
      <name val="Trebuchet"/>
    </font>
    <font>
      <b/>
      <u/>
      <sz val="8"/>
      <color rgb="FF000000"/>
      <name val="Trebuchet"/>
    </font>
    <font>
      <sz val="7"/>
      <color rgb="FF000000"/>
      <name val="Trebuchet"/>
    </font>
    <font>
      <sz val="9"/>
      <color rgb="FF000000"/>
      <name val="Trebuchet"/>
    </font>
    <font>
      <sz val="8"/>
      <color rgb="FFFF0000"/>
      <name val="Trebuchet"/>
    </font>
    <font>
      <sz val="10"/>
      <color rgb="FF000000"/>
      <name val="Calibri"/>
      <family val="2"/>
    </font>
    <font>
      <b/>
      <sz val="7"/>
      <color rgb="FF000000"/>
      <name val="Trebuchet"/>
    </font>
    <font>
      <b/>
      <u/>
      <sz val="9"/>
      <color rgb="FF000000"/>
      <name val="Trebuchet"/>
    </font>
    <font>
      <b/>
      <sz val="12"/>
      <color rgb="FF000000"/>
      <name val="Arial"/>
      <family val="2"/>
    </font>
    <font>
      <b/>
      <sz val="12"/>
      <color rgb="FF000000"/>
      <name val="Trebuchet"/>
    </font>
    <font>
      <u/>
      <sz val="10"/>
      <color rgb="FF0000FF"/>
      <name val="Trebuchet"/>
    </font>
    <font>
      <vertAlign val="superscript"/>
      <sz val="8"/>
      <color rgb="FF000000"/>
      <name val="Trebuchet"/>
    </font>
    <font>
      <i/>
      <sz val="9"/>
      <color rgb="FF000000"/>
      <name val="Trebuchet"/>
    </font>
    <font>
      <b/>
      <vertAlign val="superscript"/>
      <sz val="8"/>
      <color rgb="FF000000"/>
      <name val="Trebuchet"/>
    </font>
    <font>
      <i/>
      <sz val="8"/>
      <color rgb="FF000000"/>
      <name val="Trebuchet"/>
    </font>
    <font>
      <sz val="10"/>
      <name val="Arial"/>
      <family val="2"/>
    </font>
    <font>
      <b/>
      <sz val="10"/>
      <color rgb="FF000000"/>
      <name val="Times New Roman"/>
      <family val="1"/>
    </font>
    <font>
      <b/>
      <sz val="10"/>
      <name val="Arial"/>
      <family val="2"/>
    </font>
    <font>
      <u/>
      <sz val="10"/>
      <color theme="10"/>
      <name val="Arial"/>
      <family val="2"/>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double">
        <color rgb="FF000000"/>
      </top>
      <bottom style="thin">
        <color rgb="FF000000"/>
      </bottom>
      <diagonal/>
    </border>
    <border>
      <left/>
      <right/>
      <top/>
      <bottom style="double">
        <color rgb="FF000000"/>
      </bottom>
      <diagonal/>
    </border>
    <border>
      <left/>
      <right/>
      <top style="thin">
        <color indexed="64"/>
      </top>
      <bottom/>
      <diagonal/>
    </border>
    <border>
      <left/>
      <right/>
      <top style="thin">
        <color rgb="FF000000"/>
      </top>
      <bottom style="thin">
        <color indexed="64"/>
      </bottom>
      <diagonal/>
    </border>
  </borders>
  <cellStyleXfs count="8">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9" fontId="25" fillId="0" borderId="0" applyFont="0" applyFill="0" applyBorder="0" applyAlignment="0" applyProtection="0"/>
    <xf numFmtId="0" fontId="28" fillId="0" borderId="0" applyNumberFormat="0" applyFill="0" applyBorder="0" applyAlignment="0" applyProtection="0"/>
  </cellStyleXfs>
  <cellXfs count="296">
    <xf numFmtId="0" fontId="0" fillId="0" borderId="0" xfId="0"/>
    <xf numFmtId="0" fontId="1" fillId="0" borderId="0" xfId="1" applyFont="1" applyAlignment="1">
      <alignment wrapText="1"/>
    </xf>
    <xf numFmtId="0" fontId="1" fillId="0" borderId="0" xfId="0" applyFont="1" applyAlignment="1">
      <alignment horizontal="left" wrapText="1"/>
    </xf>
    <xf numFmtId="0" fontId="5" fillId="0" borderId="1" xfId="0" applyFont="1" applyBorder="1" applyAlignment="1">
      <alignment horizontal="left" wrapText="1"/>
    </xf>
    <xf numFmtId="0" fontId="5" fillId="0" borderId="1" xfId="0" applyFont="1" applyBorder="1" applyAlignment="1">
      <alignment horizontal="center" wrapText="1"/>
    </xf>
    <xf numFmtId="0" fontId="6" fillId="0" borderId="0" xfId="0" applyFont="1" applyAlignment="1">
      <alignment horizontal="left" wrapText="1"/>
    </xf>
    <xf numFmtId="164" fontId="6" fillId="0" borderId="0" xfId="0" applyNumberFormat="1" applyFont="1" applyAlignment="1">
      <alignment horizontal="center" wrapText="1"/>
    </xf>
    <xf numFmtId="0" fontId="6" fillId="0" borderId="0" xfId="0" applyFont="1" applyAlignment="1">
      <alignment horizontal="left" wrapText="1" indent="1"/>
    </xf>
    <xf numFmtId="0" fontId="1" fillId="0" borderId="1" xfId="0" applyFont="1" applyBorder="1" applyAlignment="1">
      <alignment wrapText="1"/>
    </xf>
    <xf numFmtId="0" fontId="1" fillId="0" borderId="2" xfId="0" applyFont="1" applyBorder="1" applyAlignment="1">
      <alignment wrapText="1"/>
    </xf>
    <xf numFmtId="0" fontId="8" fillId="0" borderId="0" xfId="0" applyFont="1" applyAlignment="1">
      <alignment horizontal="left" vertical="top" wrapText="1"/>
    </xf>
    <xf numFmtId="0" fontId="9" fillId="0" borderId="1" xfId="0" applyFont="1" applyBorder="1" applyAlignment="1">
      <alignment horizontal="center" wrapText="1"/>
    </xf>
    <xf numFmtId="0" fontId="9" fillId="0" borderId="3" xfId="0" applyFont="1" applyBorder="1" applyAlignment="1">
      <alignment horizontal="center" wrapText="1"/>
    </xf>
    <xf numFmtId="165" fontId="9" fillId="0" borderId="1" xfId="0" applyNumberFormat="1" applyFont="1" applyBorder="1" applyAlignment="1">
      <alignment horizontal="center" wrapText="1"/>
    </xf>
    <xf numFmtId="0" fontId="10" fillId="0" borderId="3" xfId="0" applyFont="1" applyBorder="1" applyAlignment="1">
      <alignment horizontal="center" wrapText="1"/>
    </xf>
    <xf numFmtId="0" fontId="11" fillId="0" borderId="0" xfId="0" applyFont="1" applyAlignment="1">
      <alignment horizontal="left" wrapText="1"/>
    </xf>
    <xf numFmtId="0" fontId="10" fillId="0" borderId="0" xfId="0" applyFont="1" applyAlignment="1">
      <alignment horizontal="left" wrapText="1"/>
    </xf>
    <xf numFmtId="166" fontId="10" fillId="0" borderId="0" xfId="0" applyNumberFormat="1" applyFont="1" applyAlignment="1">
      <alignment wrapText="1"/>
    </xf>
    <xf numFmtId="167" fontId="10" fillId="0" borderId="0" xfId="0" applyNumberFormat="1" applyFont="1" applyAlignment="1">
      <alignment horizontal="right" wrapText="1"/>
    </xf>
    <xf numFmtId="168" fontId="10" fillId="0" borderId="0" xfId="0" applyNumberFormat="1" applyFont="1" applyAlignment="1">
      <alignment horizontal="right" wrapText="1"/>
    </xf>
    <xf numFmtId="169" fontId="10" fillId="0" borderId="1" xfId="0" applyNumberFormat="1" applyFont="1" applyBorder="1" applyAlignment="1">
      <alignment wrapText="1"/>
    </xf>
    <xf numFmtId="169" fontId="10" fillId="0" borderId="2" xfId="0" applyNumberFormat="1" applyFont="1" applyBorder="1" applyAlignment="1">
      <alignment wrapText="1"/>
    </xf>
    <xf numFmtId="169" fontId="10" fillId="0" borderId="0" xfId="0" applyNumberFormat="1" applyFont="1" applyAlignment="1">
      <alignment wrapText="1"/>
    </xf>
    <xf numFmtId="0" fontId="9" fillId="0" borderId="0" xfId="0" applyFont="1" applyAlignment="1">
      <alignment horizontal="left" wrapText="1" indent="1"/>
    </xf>
    <xf numFmtId="168" fontId="10" fillId="0" borderId="0" xfId="0" applyNumberFormat="1" applyFont="1" applyAlignment="1">
      <alignment horizontal="left" wrapText="1"/>
    </xf>
    <xf numFmtId="170" fontId="10" fillId="0" borderId="0" xfId="0" applyNumberFormat="1" applyFont="1" applyAlignment="1">
      <alignment wrapText="1"/>
    </xf>
    <xf numFmtId="171" fontId="10" fillId="0" borderId="0" xfId="0" applyNumberFormat="1" applyFont="1" applyAlignment="1">
      <alignment wrapText="1"/>
    </xf>
    <xf numFmtId="167" fontId="10" fillId="0" borderId="0" xfId="0" applyNumberFormat="1" applyFont="1" applyAlignment="1">
      <alignment horizontal="left" wrapText="1"/>
    </xf>
    <xf numFmtId="172" fontId="10" fillId="0" borderId="0" xfId="0" applyNumberFormat="1" applyFont="1" applyAlignment="1">
      <alignment wrapText="1"/>
    </xf>
    <xf numFmtId="173" fontId="10" fillId="0" borderId="0" xfId="0" applyNumberFormat="1" applyFont="1" applyAlignment="1">
      <alignment wrapText="1"/>
    </xf>
    <xf numFmtId="0" fontId="10" fillId="0" borderId="0" xfId="0" applyFont="1" applyAlignment="1">
      <alignment horizontal="left" wrapText="1" indent="1"/>
    </xf>
    <xf numFmtId="174" fontId="10" fillId="0" borderId="0" xfId="0" applyNumberFormat="1" applyFont="1" applyAlignment="1">
      <alignment wrapText="1"/>
    </xf>
    <xf numFmtId="175" fontId="10" fillId="0" borderId="0" xfId="0" applyNumberFormat="1" applyFont="1" applyAlignment="1">
      <alignment horizontal="left" wrapText="1"/>
    </xf>
    <xf numFmtId="0" fontId="10" fillId="0" borderId="0" xfId="0" applyFont="1" applyAlignment="1">
      <alignment horizontal="right" wrapText="1"/>
    </xf>
    <xf numFmtId="0" fontId="10" fillId="0" borderId="0" xfId="0" applyFont="1" applyAlignment="1">
      <alignment wrapText="1"/>
    </xf>
    <xf numFmtId="166" fontId="10" fillId="0" borderId="4" xfId="0" applyNumberFormat="1" applyFont="1" applyBorder="1" applyAlignment="1">
      <alignment wrapText="1"/>
    </xf>
    <xf numFmtId="0" fontId="9" fillId="2" borderId="3" xfId="0" applyFont="1" applyFill="1" applyBorder="1" applyAlignment="1">
      <alignment horizontal="center" wrapText="1"/>
    </xf>
    <xf numFmtId="0" fontId="11" fillId="3" borderId="0" xfId="0" applyFont="1" applyFill="1" applyAlignment="1">
      <alignment horizontal="left" wrapText="1"/>
    </xf>
    <xf numFmtId="0" fontId="10" fillId="2" borderId="0" xfId="0" applyFont="1" applyFill="1" applyAlignment="1">
      <alignment horizontal="left" wrapText="1"/>
    </xf>
    <xf numFmtId="176" fontId="10" fillId="0" borderId="0" xfId="0" applyNumberFormat="1" applyFont="1" applyAlignment="1">
      <alignment horizontal="right" wrapText="1"/>
    </xf>
    <xf numFmtId="176" fontId="10" fillId="2" borderId="0" xfId="0" applyNumberFormat="1" applyFont="1" applyFill="1" applyAlignment="1">
      <alignment horizontal="right" wrapText="1"/>
    </xf>
    <xf numFmtId="175" fontId="10" fillId="2" borderId="0" xfId="0" applyNumberFormat="1" applyFont="1" applyFill="1" applyAlignment="1">
      <alignment horizontal="right" wrapText="1"/>
    </xf>
    <xf numFmtId="0" fontId="10" fillId="3" borderId="0" xfId="0" applyFont="1" applyFill="1" applyAlignment="1">
      <alignment horizontal="left" wrapText="1"/>
    </xf>
    <xf numFmtId="176" fontId="10" fillId="3" borderId="0" xfId="0" applyNumberFormat="1" applyFont="1" applyFill="1" applyAlignment="1">
      <alignment horizontal="right" wrapText="1"/>
    </xf>
    <xf numFmtId="175" fontId="10" fillId="3" borderId="0" xfId="0" applyNumberFormat="1" applyFont="1" applyFill="1" applyAlignment="1">
      <alignment horizontal="right" wrapText="1"/>
    </xf>
    <xf numFmtId="172" fontId="10" fillId="2" borderId="0" xfId="0" applyNumberFormat="1" applyFont="1" applyFill="1" applyAlignment="1">
      <alignment wrapText="1"/>
    </xf>
    <xf numFmtId="168" fontId="10" fillId="2" borderId="0" xfId="0" applyNumberFormat="1" applyFont="1" applyFill="1" applyAlignment="1">
      <alignment horizontal="right" wrapText="1"/>
    </xf>
    <xf numFmtId="168" fontId="10" fillId="3" borderId="0" xfId="0" applyNumberFormat="1" applyFont="1" applyFill="1" applyAlignment="1">
      <alignment horizontal="right" wrapText="1"/>
    </xf>
    <xf numFmtId="0" fontId="11" fillId="2" borderId="0" xfId="0" applyFont="1" applyFill="1" applyAlignment="1">
      <alignment horizontal="left" wrapText="1"/>
    </xf>
    <xf numFmtId="177" fontId="10" fillId="0" borderId="0" xfId="0" applyNumberFormat="1" applyFont="1" applyAlignment="1">
      <alignment horizontal="right" wrapText="1"/>
    </xf>
    <xf numFmtId="177" fontId="10" fillId="3" borderId="0" xfId="0" applyNumberFormat="1" applyFont="1" applyFill="1" applyAlignment="1">
      <alignment horizontal="right" wrapText="1"/>
    </xf>
    <xf numFmtId="177" fontId="10" fillId="2" borderId="0" xfId="0" applyNumberFormat="1" applyFont="1" applyFill="1" applyAlignment="1">
      <alignment horizontal="right" wrapText="1"/>
    </xf>
    <xf numFmtId="174" fontId="10" fillId="3" borderId="0" xfId="0" applyNumberFormat="1" applyFont="1" applyFill="1" applyAlignment="1">
      <alignment wrapText="1"/>
    </xf>
    <xf numFmtId="0" fontId="10" fillId="0" borderId="5" xfId="0" applyFont="1" applyBorder="1" applyAlignment="1">
      <alignment horizontal="left" vertical="top" wrapText="1"/>
    </xf>
    <xf numFmtId="0" fontId="10" fillId="0" borderId="2" xfId="0" applyFont="1" applyBorder="1" applyAlignment="1">
      <alignment horizontal="left" wrapText="1"/>
    </xf>
    <xf numFmtId="0" fontId="10" fillId="2" borderId="2" xfId="0" applyFont="1" applyFill="1" applyBorder="1" applyAlignment="1">
      <alignment horizontal="left" wrapText="1"/>
    </xf>
    <xf numFmtId="0" fontId="9" fillId="2" borderId="2" xfId="0" applyFont="1" applyFill="1" applyBorder="1" applyAlignment="1">
      <alignment horizontal="center" wrapText="1"/>
    </xf>
    <xf numFmtId="0" fontId="10" fillId="3" borderId="2" xfId="0" applyFont="1" applyFill="1" applyBorder="1" applyAlignment="1">
      <alignment horizontal="left" wrapText="1"/>
    </xf>
    <xf numFmtId="0" fontId="10" fillId="2" borderId="0" xfId="0" applyFont="1" applyFill="1" applyAlignment="1">
      <alignment horizontal="center" wrapText="1"/>
    </xf>
    <xf numFmtId="0" fontId="10" fillId="3" borderId="0" xfId="0" applyFont="1" applyFill="1" applyAlignment="1">
      <alignment horizontal="center" wrapText="1"/>
    </xf>
    <xf numFmtId="0" fontId="10" fillId="3" borderId="0" xfId="0" applyFont="1" applyFill="1" applyAlignment="1">
      <alignment horizontal="right" wrapText="1"/>
    </xf>
    <xf numFmtId="0" fontId="9" fillId="2" borderId="0" xfId="0" applyFont="1" applyFill="1" applyAlignment="1">
      <alignment horizontal="left" wrapText="1"/>
    </xf>
    <xf numFmtId="0" fontId="9" fillId="3" borderId="0" xfId="0" applyFont="1" applyFill="1" applyAlignment="1">
      <alignment horizontal="left" wrapText="1"/>
    </xf>
    <xf numFmtId="0" fontId="10" fillId="2" borderId="0" xfId="0" applyFont="1" applyFill="1" applyAlignment="1">
      <alignment horizontal="right" wrapText="1"/>
    </xf>
    <xf numFmtId="0" fontId="12" fillId="3" borderId="0" xfId="0" applyFont="1" applyFill="1" applyAlignment="1">
      <alignment horizontal="left" wrapText="1"/>
    </xf>
    <xf numFmtId="166" fontId="10" fillId="0" borderId="2" xfId="0" applyNumberFormat="1" applyFont="1" applyBorder="1" applyAlignment="1">
      <alignment wrapText="1"/>
    </xf>
    <xf numFmtId="167" fontId="10" fillId="0" borderId="2" xfId="0" applyNumberFormat="1" applyFont="1" applyBorder="1" applyAlignment="1">
      <alignment horizontal="right" wrapText="1"/>
    </xf>
    <xf numFmtId="169" fontId="10" fillId="0" borderId="3" xfId="0" applyNumberFormat="1" applyFont="1" applyBorder="1" applyAlignment="1">
      <alignment wrapText="1"/>
    </xf>
    <xf numFmtId="169" fontId="9" fillId="0" borderId="3" xfId="0" applyNumberFormat="1" applyFont="1" applyBorder="1" applyAlignment="1">
      <alignment wrapText="1"/>
    </xf>
    <xf numFmtId="169" fontId="9" fillId="0" borderId="2" xfId="0" applyNumberFormat="1" applyFont="1" applyBorder="1" applyAlignment="1">
      <alignment wrapText="1"/>
    </xf>
    <xf numFmtId="166" fontId="9" fillId="0" borderId="6" xfId="0" applyNumberFormat="1" applyFont="1" applyBorder="1" applyAlignment="1">
      <alignment wrapText="1"/>
    </xf>
    <xf numFmtId="166" fontId="10" fillId="0" borderId="6" xfId="0" applyNumberFormat="1" applyFont="1" applyBorder="1" applyAlignment="1">
      <alignment wrapText="1"/>
    </xf>
    <xf numFmtId="166" fontId="10" fillId="0" borderId="7" xfId="0" applyNumberFormat="1" applyFont="1" applyBorder="1" applyAlignment="1">
      <alignment wrapText="1"/>
    </xf>
    <xf numFmtId="0" fontId="10" fillId="0" borderId="2" xfId="0" applyFont="1" applyBorder="1" applyAlignment="1">
      <alignment horizontal="right"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10" fillId="0" borderId="5" xfId="0" applyFont="1" applyBorder="1" applyAlignment="1">
      <alignment horizontal="left" wrapText="1"/>
    </xf>
    <xf numFmtId="0" fontId="9" fillId="0" borderId="0" xfId="0" applyFont="1" applyAlignment="1">
      <alignment horizontal="left" wrapText="1"/>
    </xf>
    <xf numFmtId="14" fontId="9" fillId="0" borderId="3" xfId="0" applyNumberFormat="1" applyFont="1" applyBorder="1" applyAlignment="1">
      <alignment horizontal="center" wrapText="1"/>
    </xf>
    <xf numFmtId="166" fontId="9" fillId="0" borderId="4" xfId="0" applyNumberFormat="1" applyFont="1" applyBorder="1" applyAlignment="1">
      <alignment wrapText="1"/>
    </xf>
    <xf numFmtId="0" fontId="10" fillId="0" borderId="0" xfId="0" applyFont="1" applyAlignment="1">
      <alignment horizontal="left" wrapText="1" indent="3"/>
    </xf>
    <xf numFmtId="166" fontId="10" fillId="0" borderId="5" xfId="0" applyNumberFormat="1" applyFont="1" applyBorder="1" applyAlignment="1">
      <alignment wrapText="1"/>
    </xf>
    <xf numFmtId="0" fontId="9" fillId="0" borderId="2" xfId="0" applyFont="1" applyBorder="1" applyAlignment="1">
      <alignment horizontal="left" wrapText="1"/>
    </xf>
    <xf numFmtId="0" fontId="10" fillId="0" borderId="5" xfId="0" applyFont="1" applyBorder="1" applyAlignment="1">
      <alignment horizontal="right" wrapText="1"/>
    </xf>
    <xf numFmtId="0" fontId="9" fillId="0" borderId="3" xfId="0" applyFont="1" applyBorder="1" applyAlignment="1">
      <alignment wrapText="1"/>
    </xf>
    <xf numFmtId="166" fontId="10" fillId="0" borderId="1" xfId="0" applyNumberFormat="1" applyFont="1" applyBorder="1" applyAlignment="1">
      <alignment wrapText="1"/>
    </xf>
    <xf numFmtId="166" fontId="10" fillId="0" borderId="3" xfId="0" applyNumberFormat="1" applyFont="1" applyBorder="1" applyAlignment="1">
      <alignment wrapText="1"/>
    </xf>
    <xf numFmtId="0" fontId="9" fillId="0" borderId="0" xfId="0" applyFont="1" applyAlignment="1">
      <alignment horizontal="left" wrapText="1" indent="3"/>
    </xf>
    <xf numFmtId="0" fontId="9" fillId="0" borderId="0" xfId="0" applyFont="1" applyAlignment="1">
      <alignment horizontal="left" vertical="top" wrapText="1"/>
    </xf>
    <xf numFmtId="0" fontId="11" fillId="2" borderId="0" xfId="0" applyFont="1" applyFill="1" applyAlignment="1">
      <alignment horizontal="left" wrapText="1" indent="1"/>
    </xf>
    <xf numFmtId="0" fontId="10" fillId="3" borderId="0" xfId="0" applyFont="1" applyFill="1" applyAlignment="1">
      <alignment horizontal="left" wrapText="1" indent="1"/>
    </xf>
    <xf numFmtId="0" fontId="7" fillId="0" borderId="0" xfId="0" applyFont="1" applyAlignment="1">
      <alignment horizontal="left" wrapText="1" indent="1"/>
    </xf>
    <xf numFmtId="0" fontId="10" fillId="2" borderId="0" xfId="0" applyFont="1" applyFill="1" applyAlignment="1">
      <alignment horizontal="left" wrapText="1" indent="1"/>
    </xf>
    <xf numFmtId="0" fontId="9" fillId="3" borderId="0" xfId="0" applyFont="1" applyFill="1" applyAlignment="1">
      <alignment wrapText="1" indent="3"/>
    </xf>
    <xf numFmtId="166" fontId="10" fillId="0" borderId="8" xfId="0" applyNumberFormat="1" applyFont="1" applyBorder="1" applyAlignment="1">
      <alignment wrapText="1"/>
    </xf>
    <xf numFmtId="0" fontId="9" fillId="2" borderId="0" xfId="0" applyFont="1" applyFill="1" applyAlignment="1">
      <alignment horizontal="left" wrapText="1" indent="3"/>
    </xf>
    <xf numFmtId="0" fontId="9" fillId="3" borderId="0" xfId="0" applyFont="1" applyFill="1" applyAlignment="1">
      <alignment horizontal="left" wrapText="1" indent="3"/>
    </xf>
    <xf numFmtId="0" fontId="10" fillId="2" borderId="0" xfId="0" applyFont="1" applyFill="1" applyAlignment="1">
      <alignment horizontal="left" wrapText="1" indent="4"/>
    </xf>
    <xf numFmtId="0" fontId="10" fillId="3" borderId="0" xfId="0" applyFont="1" applyFill="1" applyAlignment="1">
      <alignment horizontal="left" wrapText="1" indent="4"/>
    </xf>
    <xf numFmtId="179" fontId="10" fillId="0" borderId="0" xfId="0" applyNumberFormat="1" applyFont="1" applyAlignment="1">
      <alignment wrapText="1"/>
    </xf>
    <xf numFmtId="0" fontId="10" fillId="2" borderId="0" xfId="0" applyFont="1" applyFill="1" applyAlignment="1">
      <alignment horizontal="left" vertical="center" wrapText="1"/>
    </xf>
    <xf numFmtId="169" fontId="10" fillId="2" borderId="0" xfId="0" applyNumberFormat="1" applyFont="1" applyFill="1" applyAlignment="1">
      <alignment wrapText="1"/>
    </xf>
    <xf numFmtId="169" fontId="10" fillId="3" borderId="0" xfId="0" applyNumberFormat="1" applyFont="1" applyFill="1" applyAlignment="1">
      <alignment wrapText="1"/>
    </xf>
    <xf numFmtId="0" fontId="9" fillId="0" borderId="5" xfId="0" applyFont="1" applyBorder="1" applyAlignment="1">
      <alignment horizontal="right" wrapText="1"/>
    </xf>
    <xf numFmtId="0" fontId="10" fillId="0" borderId="3" xfId="0" applyFont="1" applyBorder="1" applyAlignment="1">
      <alignment horizontal="right" wrapText="1"/>
    </xf>
    <xf numFmtId="0" fontId="9" fillId="3" borderId="1" xfId="0" applyFont="1" applyFill="1" applyBorder="1" applyAlignment="1">
      <alignment horizontal="center" wrapText="1"/>
    </xf>
    <xf numFmtId="0" fontId="9" fillId="3" borderId="3" xfId="0" applyFont="1" applyFill="1" applyBorder="1" applyAlignment="1">
      <alignment horizontal="center" wrapText="1"/>
    </xf>
    <xf numFmtId="180" fontId="10" fillId="3" borderId="0" xfId="0" applyNumberFormat="1" applyFont="1" applyFill="1" applyAlignment="1">
      <alignment horizontal="right" wrapText="1"/>
    </xf>
    <xf numFmtId="180" fontId="9" fillId="3" borderId="0" xfId="0" applyNumberFormat="1" applyFont="1" applyFill="1" applyAlignment="1">
      <alignment horizontal="right" wrapText="1"/>
    </xf>
    <xf numFmtId="176" fontId="9" fillId="2" borderId="0" xfId="0" applyNumberFormat="1" applyFont="1" applyFill="1" applyAlignment="1">
      <alignment horizontal="right" wrapText="1"/>
    </xf>
    <xf numFmtId="0" fontId="9" fillId="2" borderId="0" xfId="0" applyFont="1" applyFill="1" applyAlignment="1">
      <alignment horizontal="right" wrapText="1"/>
    </xf>
    <xf numFmtId="0" fontId="10" fillId="3" borderId="0" xfId="0" applyFont="1" applyFill="1" applyAlignment="1">
      <alignment horizontal="left" vertical="center" wrapText="1" indent="1"/>
    </xf>
    <xf numFmtId="0" fontId="9" fillId="2" borderId="0" xfId="0" applyFont="1" applyFill="1" applyAlignment="1">
      <alignment horizontal="center" wrapText="1"/>
    </xf>
    <xf numFmtId="0" fontId="9" fillId="3" borderId="0" xfId="0" applyFont="1" applyFill="1" applyAlignment="1">
      <alignment horizontal="center" wrapText="1"/>
    </xf>
    <xf numFmtId="0" fontId="9" fillId="2" borderId="2" xfId="0" applyFont="1" applyFill="1" applyBorder="1" applyAlignment="1">
      <alignment horizontal="left" wrapText="1"/>
    </xf>
    <xf numFmtId="169" fontId="10" fillId="3" borderId="1" xfId="0" applyNumberFormat="1" applyFont="1" applyFill="1" applyBorder="1" applyAlignment="1">
      <alignment wrapText="1"/>
    </xf>
    <xf numFmtId="169" fontId="10" fillId="2" borderId="2" xfId="0" applyNumberFormat="1" applyFont="1" applyFill="1" applyBorder="1" applyAlignment="1">
      <alignment wrapText="1"/>
    </xf>
    <xf numFmtId="0" fontId="10" fillId="2" borderId="0" xfId="0" applyFont="1" applyFill="1" applyAlignment="1">
      <alignment wrapText="1"/>
    </xf>
    <xf numFmtId="0" fontId="10" fillId="3" borderId="0" xfId="0" applyFont="1" applyFill="1" applyAlignment="1">
      <alignment wrapText="1"/>
    </xf>
    <xf numFmtId="166" fontId="10" fillId="2" borderId="4" xfId="0" applyNumberFormat="1" applyFont="1" applyFill="1" applyBorder="1" applyAlignment="1">
      <alignment wrapText="1"/>
    </xf>
    <xf numFmtId="166" fontId="10" fillId="2" borderId="0" xfId="0" applyNumberFormat="1" applyFont="1" applyFill="1" applyAlignment="1">
      <alignment wrapText="1"/>
    </xf>
    <xf numFmtId="180" fontId="10" fillId="0" borderId="0" xfId="0" applyNumberFormat="1" applyFont="1" applyAlignment="1">
      <alignment horizontal="right" wrapText="1"/>
    </xf>
    <xf numFmtId="166" fontId="10" fillId="3" borderId="2" xfId="0" applyNumberFormat="1" applyFont="1" applyFill="1" applyBorder="1" applyAlignment="1">
      <alignment wrapText="1"/>
    </xf>
    <xf numFmtId="169" fontId="10" fillId="2" borderId="1" xfId="0" applyNumberFormat="1" applyFont="1" applyFill="1" applyBorder="1" applyAlignment="1">
      <alignment wrapText="1"/>
    </xf>
    <xf numFmtId="169" fontId="10" fillId="3" borderId="2" xfId="0" applyNumberFormat="1" applyFont="1" applyFill="1" applyBorder="1" applyAlignment="1">
      <alignment wrapText="1"/>
    </xf>
    <xf numFmtId="166" fontId="10" fillId="3" borderId="4" xfId="0" applyNumberFormat="1" applyFont="1" applyFill="1" applyBorder="1" applyAlignment="1">
      <alignment wrapText="1"/>
    </xf>
    <xf numFmtId="166" fontId="10" fillId="3" borderId="0" xfId="0" applyNumberFormat="1" applyFont="1" applyFill="1" applyAlignment="1">
      <alignment wrapText="1"/>
    </xf>
    <xf numFmtId="180" fontId="10" fillId="2" borderId="0" xfId="0" applyNumberFormat="1" applyFont="1" applyFill="1" applyAlignment="1">
      <alignment horizontal="right" wrapText="1"/>
    </xf>
    <xf numFmtId="165" fontId="9" fillId="3" borderId="1" xfId="0" applyNumberFormat="1" applyFont="1" applyFill="1" applyBorder="1" applyAlignment="1">
      <alignment horizontal="center" wrapText="1"/>
    </xf>
    <xf numFmtId="181" fontId="10" fillId="0" borderId="0" xfId="0" applyNumberFormat="1" applyFont="1" applyAlignment="1">
      <alignment wrapText="1"/>
    </xf>
    <xf numFmtId="182" fontId="10" fillId="0" borderId="0" xfId="0" applyNumberFormat="1" applyFont="1" applyAlignment="1">
      <alignment horizontal="left" wrapText="1"/>
    </xf>
    <xf numFmtId="183" fontId="10" fillId="2" borderId="5" xfId="0" applyNumberFormat="1" applyFont="1" applyFill="1" applyBorder="1" applyAlignment="1">
      <alignment horizontal="right" wrapText="1"/>
    </xf>
    <xf numFmtId="175" fontId="10" fillId="2" borderId="5" xfId="0" applyNumberFormat="1" applyFont="1" applyFill="1" applyBorder="1" applyAlignment="1">
      <alignment horizontal="right" wrapText="1"/>
    </xf>
    <xf numFmtId="182" fontId="10" fillId="0" borderId="0" xfId="0" applyNumberFormat="1" applyFont="1" applyAlignment="1">
      <alignment horizontal="right" wrapText="1"/>
    </xf>
    <xf numFmtId="169" fontId="10" fillId="3" borderId="4" xfId="0" applyNumberFormat="1" applyFont="1" applyFill="1" applyBorder="1" applyAlignment="1">
      <alignment wrapText="1"/>
    </xf>
    <xf numFmtId="182" fontId="10" fillId="3" borderId="0" xfId="0" applyNumberFormat="1" applyFont="1" applyFill="1" applyAlignment="1">
      <alignment horizontal="right" wrapText="1"/>
    </xf>
    <xf numFmtId="168" fontId="10" fillId="2" borderId="1" xfId="0" applyNumberFormat="1" applyFont="1" applyFill="1" applyBorder="1" applyAlignment="1">
      <alignment horizontal="right" wrapText="1"/>
    </xf>
    <xf numFmtId="182" fontId="10" fillId="3" borderId="4" xfId="0" applyNumberFormat="1" applyFont="1" applyFill="1" applyBorder="1" applyAlignment="1">
      <alignment horizontal="right" wrapText="1"/>
    </xf>
    <xf numFmtId="0" fontId="10" fillId="3" borderId="5" xfId="0" applyFont="1" applyFill="1" applyBorder="1" applyAlignment="1">
      <alignment horizontal="right" wrapText="1"/>
    </xf>
    <xf numFmtId="0" fontId="10" fillId="2" borderId="2" xfId="0" applyFont="1" applyFill="1" applyBorder="1" applyAlignment="1">
      <alignment horizontal="center" wrapText="1"/>
    </xf>
    <xf numFmtId="0" fontId="9" fillId="3" borderId="0" xfId="0" applyFont="1" applyFill="1" applyAlignment="1">
      <alignment horizontal="right" wrapText="1"/>
    </xf>
    <xf numFmtId="0" fontId="9" fillId="3" borderId="2" xfId="0" applyFont="1" applyFill="1" applyBorder="1" applyAlignment="1">
      <alignment horizontal="center" wrapText="1"/>
    </xf>
    <xf numFmtId="0" fontId="10" fillId="2" borderId="5" xfId="0" applyFont="1" applyFill="1" applyBorder="1" applyAlignment="1">
      <alignment horizontal="right" wrapText="1"/>
    </xf>
    <xf numFmtId="0" fontId="9" fillId="3" borderId="2" xfId="0" applyFont="1" applyFill="1" applyBorder="1" applyAlignment="1">
      <alignment horizontal="right" wrapText="1"/>
    </xf>
    <xf numFmtId="0" fontId="10" fillId="2" borderId="5" xfId="0" applyFont="1" applyFill="1" applyBorder="1" applyAlignment="1">
      <alignment horizontal="left" wrapText="1"/>
    </xf>
    <xf numFmtId="0" fontId="10" fillId="3" borderId="2" xfId="0" applyFont="1" applyFill="1" applyBorder="1" applyAlignment="1">
      <alignment horizontal="right" wrapText="1"/>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12" fillId="3" borderId="0" xfId="0" applyFont="1" applyFill="1" applyAlignment="1">
      <alignment horizontal="right" wrapText="1"/>
    </xf>
    <xf numFmtId="0" fontId="15" fillId="0" borderId="0" xfId="0" applyFont="1" applyAlignment="1">
      <alignment wrapText="1" indent="1"/>
    </xf>
    <xf numFmtId="0" fontId="15" fillId="0" borderId="0" xfId="0" applyFont="1" applyAlignment="1">
      <alignment wrapText="1"/>
    </xf>
    <xf numFmtId="183" fontId="15" fillId="2" borderId="0" xfId="0" applyNumberFormat="1" applyFont="1" applyFill="1" applyAlignment="1">
      <alignment wrapText="1"/>
    </xf>
    <xf numFmtId="0" fontId="15" fillId="2" borderId="0" xfId="0" applyFont="1" applyFill="1" applyAlignment="1">
      <alignment wrapText="1"/>
    </xf>
    <xf numFmtId="183" fontId="15" fillId="2" borderId="0" xfId="0" applyNumberFormat="1" applyFont="1" applyFill="1" applyAlignment="1">
      <alignment horizontal="right" wrapText="1"/>
    </xf>
    <xf numFmtId="182" fontId="15" fillId="2" borderId="0" xfId="0" applyNumberFormat="1" applyFont="1" applyFill="1" applyAlignment="1">
      <alignment wrapText="1"/>
    </xf>
    <xf numFmtId="175" fontId="10" fillId="0" borderId="0" xfId="0" applyNumberFormat="1" applyFont="1" applyAlignment="1">
      <alignment horizontal="right" wrapText="1"/>
    </xf>
    <xf numFmtId="183" fontId="15" fillId="2" borderId="0" xfId="0" applyNumberFormat="1" applyFont="1" applyFill="1" applyAlignment="1">
      <alignment horizontal="right" wrapText="1" indent="1"/>
    </xf>
    <xf numFmtId="0" fontId="1" fillId="0" borderId="5" xfId="0" applyFont="1" applyBorder="1" applyAlignment="1">
      <alignment wrapText="1"/>
    </xf>
    <xf numFmtId="167" fontId="10" fillId="2" borderId="0" xfId="0" applyNumberFormat="1" applyFont="1" applyFill="1" applyAlignment="1">
      <alignment horizontal="right" wrapText="1"/>
    </xf>
    <xf numFmtId="167" fontId="10" fillId="3" borderId="0" xfId="0" applyNumberFormat="1" applyFont="1" applyFill="1" applyAlignment="1">
      <alignment horizontal="right" wrapText="1"/>
    </xf>
    <xf numFmtId="169" fontId="10" fillId="3" borderId="3" xfId="0" applyNumberFormat="1" applyFont="1" applyFill="1" applyBorder="1" applyAlignment="1">
      <alignment wrapText="1"/>
    </xf>
    <xf numFmtId="166" fontId="9" fillId="2" borderId="4" xfId="0" applyNumberFormat="1" applyFont="1" applyFill="1" applyBorder="1" applyAlignment="1">
      <alignment wrapText="1"/>
    </xf>
    <xf numFmtId="0" fontId="12" fillId="2" borderId="0" xfId="0" applyFont="1" applyFill="1" applyAlignment="1">
      <alignment horizontal="right" wrapText="1"/>
    </xf>
    <xf numFmtId="0" fontId="10" fillId="2" borderId="1" xfId="0" applyFont="1" applyFill="1" applyBorder="1" applyAlignment="1">
      <alignment horizontal="left" wrapText="1"/>
    </xf>
    <xf numFmtId="0" fontId="16" fillId="3" borderId="0" xfId="0" applyFont="1" applyFill="1" applyAlignment="1">
      <alignment horizontal="center" wrapText="1"/>
    </xf>
    <xf numFmtId="0" fontId="16" fillId="2" borderId="0" xfId="0" applyFont="1" applyFill="1" applyAlignment="1">
      <alignment horizontal="center" wrapText="1"/>
    </xf>
    <xf numFmtId="0" fontId="1" fillId="0" borderId="3" xfId="0" applyFont="1" applyBorder="1" applyAlignment="1">
      <alignment wrapText="1"/>
    </xf>
    <xf numFmtId="0" fontId="17" fillId="2" borderId="0" xfId="0" applyFont="1" applyFill="1" applyAlignment="1">
      <alignment horizontal="left" wrapText="1"/>
    </xf>
    <xf numFmtId="184" fontId="10" fillId="3" borderId="0" xfId="0" applyNumberFormat="1" applyFont="1" applyFill="1" applyAlignment="1">
      <alignment wrapText="1"/>
    </xf>
    <xf numFmtId="182" fontId="10" fillId="3" borderId="2" xfId="0" applyNumberFormat="1" applyFont="1" applyFill="1" applyBorder="1" applyAlignment="1">
      <alignment horizontal="right" wrapText="1"/>
    </xf>
    <xf numFmtId="182" fontId="10" fillId="2" borderId="0" xfId="0" applyNumberFormat="1" applyFont="1" applyFill="1" applyAlignment="1">
      <alignment horizontal="right" wrapText="1"/>
    </xf>
    <xf numFmtId="184" fontId="10" fillId="2" borderId="0" xfId="0" applyNumberFormat="1" applyFont="1" applyFill="1" applyAlignment="1">
      <alignment wrapText="1"/>
    </xf>
    <xf numFmtId="184" fontId="10" fillId="3" borderId="1" xfId="0" applyNumberFormat="1" applyFont="1" applyFill="1" applyBorder="1" applyAlignment="1">
      <alignment wrapText="1"/>
    </xf>
    <xf numFmtId="169" fontId="10" fillId="2" borderId="3" xfId="0" applyNumberFormat="1" applyFont="1" applyFill="1" applyBorder="1" applyAlignment="1">
      <alignment wrapText="1"/>
    </xf>
    <xf numFmtId="184" fontId="10" fillId="2" borderId="3" xfId="0" applyNumberFormat="1" applyFont="1" applyFill="1" applyBorder="1" applyAlignment="1">
      <alignment wrapText="1"/>
    </xf>
    <xf numFmtId="0" fontId="10" fillId="3" borderId="0" xfId="0" applyFont="1" applyFill="1" applyAlignment="1">
      <alignment horizontal="left" wrapText="1" indent="3"/>
    </xf>
    <xf numFmtId="184" fontId="10" fillId="3" borderId="2" xfId="0" applyNumberFormat="1" applyFont="1" applyFill="1" applyBorder="1" applyAlignment="1">
      <alignment wrapText="1"/>
    </xf>
    <xf numFmtId="182" fontId="10" fillId="3" borderId="0" xfId="0" applyNumberFormat="1" applyFont="1" applyFill="1" applyAlignment="1">
      <alignment horizontal="left" wrapText="1"/>
    </xf>
    <xf numFmtId="184" fontId="10" fillId="2" borderId="1" xfId="0" applyNumberFormat="1" applyFont="1" applyFill="1" applyBorder="1" applyAlignment="1">
      <alignment wrapText="1"/>
    </xf>
    <xf numFmtId="182" fontId="10" fillId="2" borderId="0" xfId="0" applyNumberFormat="1" applyFont="1" applyFill="1" applyAlignment="1">
      <alignment horizontal="left" wrapText="1"/>
    </xf>
    <xf numFmtId="184" fontId="10" fillId="3" borderId="4" xfId="0" applyNumberFormat="1" applyFont="1" applyFill="1" applyBorder="1" applyAlignment="1">
      <alignment wrapText="1"/>
    </xf>
    <xf numFmtId="169" fontId="10" fillId="2" borderId="4" xfId="0" applyNumberFormat="1" applyFont="1" applyFill="1" applyBorder="1" applyAlignment="1">
      <alignment wrapText="1"/>
    </xf>
    <xf numFmtId="0" fontId="10" fillId="2" borderId="3" xfId="0" applyFont="1" applyFill="1" applyBorder="1" applyAlignment="1">
      <alignment horizontal="left" wrapText="1"/>
    </xf>
    <xf numFmtId="0" fontId="10" fillId="3" borderId="1" xfId="0" applyFont="1" applyFill="1" applyBorder="1" applyAlignment="1">
      <alignment horizontal="left" wrapText="1"/>
    </xf>
    <xf numFmtId="0" fontId="9" fillId="3" borderId="5" xfId="0" applyFont="1" applyFill="1" applyBorder="1" applyAlignment="1">
      <alignment horizontal="left" wrapText="1"/>
    </xf>
    <xf numFmtId="0" fontId="14" fillId="0" borderId="0" xfId="0" applyFont="1" applyAlignment="1">
      <alignment wrapText="1"/>
    </xf>
    <xf numFmtId="176" fontId="10" fillId="0" borderId="1" xfId="0" applyNumberFormat="1" applyFont="1" applyBorder="1" applyAlignment="1">
      <alignment horizontal="right" wrapText="1"/>
    </xf>
    <xf numFmtId="180" fontId="10" fillId="0" borderId="4" xfId="0" applyNumberFormat="1" applyFont="1" applyBorder="1" applyAlignment="1">
      <alignment horizontal="right" wrapText="1"/>
    </xf>
    <xf numFmtId="176" fontId="10" fillId="0" borderId="5" xfId="0" applyNumberFormat="1" applyFont="1" applyBorder="1" applyAlignment="1">
      <alignment horizontal="right" wrapText="1"/>
    </xf>
    <xf numFmtId="175" fontId="10" fillId="0" borderId="5" xfId="0" applyNumberFormat="1" applyFont="1" applyBorder="1" applyAlignment="1">
      <alignment horizontal="right" wrapText="1"/>
    </xf>
    <xf numFmtId="171" fontId="10" fillId="0" borderId="5" xfId="0" applyNumberFormat="1" applyFont="1" applyBorder="1" applyAlignment="1">
      <alignment wrapText="1"/>
    </xf>
    <xf numFmtId="14" fontId="10" fillId="0" borderId="2" xfId="0" applyNumberFormat="1" applyFont="1" applyBorder="1" applyAlignment="1">
      <alignment horizontal="left" wrapText="1"/>
    </xf>
    <xf numFmtId="0" fontId="10" fillId="0" borderId="4" xfId="0" applyFont="1" applyBorder="1" applyAlignment="1">
      <alignment horizontal="right" wrapText="1"/>
    </xf>
    <xf numFmtId="0" fontId="13" fillId="0" borderId="5" xfId="0" applyFont="1" applyBorder="1" applyAlignment="1">
      <alignment horizontal="left" wrapText="1"/>
    </xf>
    <xf numFmtId="0" fontId="5" fillId="0" borderId="0" xfId="0" applyFont="1" applyAlignment="1">
      <alignment horizontal="left" vertical="top" wrapText="1"/>
    </xf>
    <xf numFmtId="14" fontId="9" fillId="0" borderId="2" xfId="0" applyNumberFormat="1" applyFont="1" applyBorder="1" applyAlignment="1">
      <alignment horizontal="center" wrapText="1"/>
    </xf>
    <xf numFmtId="0" fontId="14" fillId="0" borderId="0" xfId="0" applyFont="1" applyAlignment="1">
      <alignment horizontal="center" wrapText="1"/>
    </xf>
    <xf numFmtId="0" fontId="5" fillId="0" borderId="0" xfId="0" applyFont="1" applyAlignment="1">
      <alignment horizontal="left" wrapText="1"/>
    </xf>
    <xf numFmtId="0" fontId="0" fillId="0" borderId="0" xfId="0"/>
    <xf numFmtId="0" fontId="9" fillId="0" borderId="3" xfId="0" applyFont="1" applyBorder="1" applyAlignment="1">
      <alignment horizontal="center" wrapText="1"/>
    </xf>
    <xf numFmtId="0" fontId="10" fillId="0" borderId="0" xfId="0" applyFont="1" applyAlignment="1">
      <alignment horizontal="left" wrapText="1"/>
    </xf>
    <xf numFmtId="0" fontId="10" fillId="0" borderId="5" xfId="0" applyFont="1" applyBorder="1" applyAlignment="1">
      <alignment horizontal="left" wrapText="1"/>
    </xf>
    <xf numFmtId="0" fontId="9" fillId="2" borderId="3" xfId="0" applyFont="1" applyFill="1" applyBorder="1" applyAlignment="1">
      <alignment horizontal="center" wrapText="1"/>
    </xf>
    <xf numFmtId="0" fontId="9" fillId="2" borderId="3" xfId="0" applyFont="1" applyFill="1" applyBorder="1" applyAlignment="1">
      <alignment wrapText="1"/>
    </xf>
    <xf numFmtId="0" fontId="9" fillId="0" borderId="3" xfId="0" applyFont="1" applyBorder="1" applyAlignment="1">
      <alignment wrapText="1"/>
    </xf>
    <xf numFmtId="0" fontId="9" fillId="2" borderId="0" xfId="0" applyFont="1" applyFill="1" applyAlignment="1">
      <alignment horizontal="left" wrapText="1"/>
    </xf>
    <xf numFmtId="0" fontId="0" fillId="0" borderId="0" xfId="0" applyFill="1"/>
    <xf numFmtId="0" fontId="26" fillId="0" borderId="2" xfId="0" applyFont="1" applyBorder="1" applyAlignment="1">
      <alignment wrapText="1"/>
    </xf>
    <xf numFmtId="0" fontId="27" fillId="0" borderId="0" xfId="0" applyFont="1"/>
    <xf numFmtId="0" fontId="9" fillId="0" borderId="0" xfId="0" applyFont="1" applyAlignment="1">
      <alignment horizontal="left" wrapText="1" indent="2"/>
    </xf>
    <xf numFmtId="0" fontId="9" fillId="2" borderId="0" xfId="0" applyFont="1" applyFill="1" applyAlignment="1">
      <alignment horizontal="left" wrapText="1" indent="2"/>
    </xf>
    <xf numFmtId="0" fontId="9" fillId="3" borderId="0" xfId="0" applyFont="1" applyFill="1" applyAlignment="1">
      <alignment horizontal="left" wrapText="1" indent="2"/>
    </xf>
    <xf numFmtId="0" fontId="10" fillId="0" borderId="0" xfId="0" applyFont="1" applyAlignment="1">
      <alignment horizontal="left" wrapText="1" indent="2"/>
    </xf>
    <xf numFmtId="0" fontId="10" fillId="2" borderId="0" xfId="0" applyFont="1" applyFill="1" applyAlignment="1">
      <alignment horizontal="left" wrapText="1" indent="2"/>
    </xf>
    <xf numFmtId="0" fontId="9" fillId="0" borderId="0" xfId="0" applyFont="1" applyBorder="1" applyAlignment="1">
      <alignment horizontal="center" wrapText="1"/>
    </xf>
    <xf numFmtId="0" fontId="10" fillId="0" borderId="2" xfId="0" applyFont="1" applyFill="1" applyBorder="1" applyAlignment="1">
      <alignment horizontal="left" wrapText="1"/>
    </xf>
    <xf numFmtId="0" fontId="9" fillId="0" borderId="2" xfId="0" applyFont="1" applyFill="1" applyBorder="1" applyAlignment="1">
      <alignment horizontal="center" wrapText="1"/>
    </xf>
    <xf numFmtId="166" fontId="10" fillId="0" borderId="0" xfId="0" applyNumberFormat="1" applyFont="1" applyBorder="1" applyAlignment="1">
      <alignment wrapText="1"/>
    </xf>
    <xf numFmtId="167" fontId="10" fillId="0" borderId="0" xfId="0" applyNumberFormat="1" applyFont="1" applyBorder="1" applyAlignment="1">
      <alignment horizontal="right" wrapText="1"/>
    </xf>
    <xf numFmtId="0" fontId="0" fillId="0" borderId="0" xfId="0" applyBorder="1"/>
    <xf numFmtId="0" fontId="0" fillId="0" borderId="9" xfId="0" applyBorder="1"/>
    <xf numFmtId="0" fontId="10" fillId="0" borderId="0" xfId="0" applyFont="1" applyBorder="1" applyAlignment="1">
      <alignment horizontal="right" wrapText="1"/>
    </xf>
    <xf numFmtId="0" fontId="10" fillId="0" borderId="0" xfId="0" applyFont="1" applyBorder="1" applyAlignment="1">
      <alignment horizontal="left" wrapText="1"/>
    </xf>
    <xf numFmtId="0" fontId="10" fillId="2" borderId="0" xfId="0" applyFont="1" applyFill="1" applyBorder="1" applyAlignment="1">
      <alignment horizontal="left" wrapText="1"/>
    </xf>
    <xf numFmtId="0" fontId="27" fillId="0" borderId="0" xfId="0" applyFont="1" applyFill="1"/>
    <xf numFmtId="0" fontId="10" fillId="3" borderId="0" xfId="0" applyFont="1" applyFill="1" applyAlignment="1">
      <alignment horizontal="left" wrapText="1" indent="2"/>
    </xf>
    <xf numFmtId="0" fontId="1" fillId="0" borderId="2" xfId="0" applyFont="1" applyBorder="1" applyAlignment="1">
      <alignment horizontal="center" wrapText="1"/>
    </xf>
    <xf numFmtId="0" fontId="0" fillId="0" borderId="0" xfId="0" applyAlignment="1">
      <alignment horizontal="center"/>
    </xf>
    <xf numFmtId="9" fontId="10" fillId="0" borderId="0" xfId="6" applyFont="1" applyAlignment="1">
      <alignment wrapText="1"/>
    </xf>
    <xf numFmtId="175" fontId="10" fillId="2" borderId="0" xfId="0" applyNumberFormat="1" applyFont="1" applyFill="1" applyBorder="1" applyAlignment="1">
      <alignment horizontal="right" wrapText="1"/>
    </xf>
    <xf numFmtId="175" fontId="10" fillId="3" borderId="0" xfId="0" applyNumberFormat="1" applyFont="1" applyFill="1" applyBorder="1" applyAlignment="1">
      <alignment horizontal="right" wrapText="1"/>
    </xf>
    <xf numFmtId="0" fontId="9" fillId="0" borderId="2" xfId="0" applyFont="1" applyBorder="1" applyAlignment="1">
      <alignment wrapText="1"/>
    </xf>
    <xf numFmtId="0" fontId="9" fillId="2" borderId="10" xfId="0" applyFont="1" applyFill="1" applyBorder="1" applyAlignment="1">
      <alignment horizontal="center" wrapText="1"/>
    </xf>
    <xf numFmtId="0" fontId="0" fillId="0" borderId="0" xfId="0" applyFill="1" applyAlignment="1"/>
    <xf numFmtId="0" fontId="0" fillId="0" borderId="0" xfId="0" applyFill="1" applyAlignment="1">
      <alignment horizontal="center"/>
    </xf>
    <xf numFmtId="0" fontId="0" fillId="0" borderId="0" xfId="0" applyAlignment="1">
      <alignment horizontal="left" indent="1"/>
    </xf>
    <xf numFmtId="176" fontId="10" fillId="2" borderId="0" xfId="0" applyNumberFormat="1" applyFont="1" applyFill="1" applyBorder="1" applyAlignment="1">
      <alignment horizontal="right" wrapText="1"/>
    </xf>
    <xf numFmtId="0" fontId="28" fillId="0" borderId="0" xfId="7" applyAlignment="1">
      <alignment horizontal="left" wrapText="1"/>
    </xf>
    <xf numFmtId="0" fontId="0" fillId="0" borderId="0" xfId="0"/>
    <xf numFmtId="0" fontId="0" fillId="0" borderId="0" xfId="0" applyFill="1"/>
    <xf numFmtId="0" fontId="1" fillId="0" borderId="0" xfId="0" applyFont="1" applyAlignment="1">
      <alignment horizontal="left" wrapText="1"/>
    </xf>
    <xf numFmtId="0" fontId="0" fillId="0" borderId="0" xfId="0"/>
    <xf numFmtId="0" fontId="1" fillId="0" borderId="0" xfId="0" applyFont="1" applyAlignment="1">
      <alignment horizontal="center" wrapText="1"/>
    </xf>
    <xf numFmtId="0" fontId="7" fillId="0" borderId="2" xfId="0" applyFont="1" applyBorder="1" applyAlignment="1">
      <alignment horizontal="left" wrapText="1"/>
    </xf>
    <xf numFmtId="0" fontId="10" fillId="0" borderId="0" xfId="0" applyFont="1" applyAlignment="1">
      <alignment horizontal="left" wrapText="1"/>
    </xf>
    <xf numFmtId="0" fontId="11" fillId="2" borderId="0" xfId="0" applyFont="1" applyFill="1" applyAlignment="1">
      <alignment horizontal="left" wrapText="1"/>
    </xf>
    <xf numFmtId="0" fontId="10" fillId="2" borderId="0" xfId="0" applyFont="1" applyFill="1" applyAlignment="1">
      <alignment horizontal="left" vertical="top" wrapText="1"/>
    </xf>
    <xf numFmtId="0" fontId="10" fillId="3" borderId="0" xfId="0" applyFont="1" applyFill="1" applyAlignment="1">
      <alignment horizontal="left" vertical="top" wrapText="1"/>
    </xf>
    <xf numFmtId="0" fontId="10" fillId="3" borderId="0" xfId="0" applyFont="1" applyFill="1" applyAlignment="1">
      <alignment horizontal="left" wrapText="1"/>
    </xf>
    <xf numFmtId="165" fontId="9" fillId="0" borderId="3" xfId="0" applyNumberFormat="1" applyFont="1" applyBorder="1" applyAlignment="1">
      <alignment horizontal="center" wrapText="1"/>
    </xf>
    <xf numFmtId="0" fontId="9" fillId="0" borderId="3" xfId="0" applyFont="1" applyBorder="1" applyAlignment="1">
      <alignment horizontal="center" wrapText="1"/>
    </xf>
    <xf numFmtId="0" fontId="9" fillId="0" borderId="1" xfId="0" applyFont="1" applyBorder="1" applyAlignment="1">
      <alignment horizontal="center" wrapText="1"/>
    </xf>
    <xf numFmtId="0" fontId="10" fillId="0" borderId="5" xfId="0" applyFont="1" applyBorder="1" applyAlignment="1">
      <alignment horizontal="left" wrapText="1"/>
    </xf>
    <xf numFmtId="0" fontId="13" fillId="0" borderId="0" xfId="0" applyFont="1" applyAlignment="1">
      <alignment horizontal="left" wrapText="1"/>
    </xf>
    <xf numFmtId="0" fontId="8" fillId="0" borderId="0" xfId="0" applyFont="1" applyAlignment="1">
      <alignment horizontal="left" vertical="top" wrapText="1"/>
    </xf>
    <xf numFmtId="0" fontId="12" fillId="0" borderId="0" xfId="0" applyFont="1" applyAlignment="1">
      <alignment horizontal="left" vertical="center" wrapText="1"/>
    </xf>
    <xf numFmtId="14" fontId="9" fillId="0" borderId="3" xfId="0" applyNumberFormat="1" applyFont="1" applyBorder="1" applyAlignment="1">
      <alignment horizontal="center" wrapText="1"/>
    </xf>
    <xf numFmtId="0" fontId="0" fillId="0" borderId="0" xfId="0" applyAlignment="1">
      <alignment vertical="top"/>
    </xf>
    <xf numFmtId="178" fontId="9" fillId="0" borderId="3" xfId="0" applyNumberFormat="1" applyFont="1" applyBorder="1" applyAlignment="1">
      <alignment horizontal="center" wrapText="1"/>
    </xf>
    <xf numFmtId="0" fontId="10" fillId="2" borderId="0" xfId="0" applyFont="1" applyFill="1" applyAlignment="1">
      <alignment horizontal="left" vertical="center" wrapText="1"/>
    </xf>
    <xf numFmtId="0" fontId="8" fillId="3" borderId="0" xfId="0" applyFont="1" applyFill="1" applyBorder="1" applyAlignment="1">
      <alignment horizontal="left" vertical="top" wrapText="1"/>
    </xf>
    <xf numFmtId="0" fontId="8" fillId="3" borderId="0" xfId="0" applyFont="1" applyFill="1" applyAlignment="1">
      <alignment horizontal="left" vertical="top" wrapText="1"/>
    </xf>
    <xf numFmtId="0" fontId="9" fillId="2" borderId="3" xfId="0" applyFont="1" applyFill="1" applyBorder="1" applyAlignment="1">
      <alignment horizontal="center" wrapText="1"/>
    </xf>
    <xf numFmtId="164" fontId="9" fillId="2" borderId="3" xfId="0" applyNumberFormat="1" applyFont="1" applyFill="1" applyBorder="1" applyAlignment="1">
      <alignment horizontal="center" wrapText="1"/>
    </xf>
    <xf numFmtId="0" fontId="9" fillId="3" borderId="1" xfId="0" applyFont="1" applyFill="1" applyBorder="1" applyAlignment="1">
      <alignment horizontal="center" wrapText="1"/>
    </xf>
    <xf numFmtId="0" fontId="0" fillId="0" borderId="0" xfId="0" applyFill="1"/>
    <xf numFmtId="0" fontId="9" fillId="3" borderId="3" xfId="0" applyFont="1" applyFill="1" applyBorder="1" applyAlignment="1">
      <alignment horizontal="center" wrapText="1"/>
    </xf>
    <xf numFmtId="0" fontId="0" fillId="0" borderId="1" xfId="0" applyBorder="1" applyAlignment="1">
      <alignment horizontal="center"/>
    </xf>
    <xf numFmtId="0" fontId="10" fillId="2" borderId="0" xfId="0" applyFont="1" applyFill="1" applyAlignment="1">
      <alignment vertical="center" wrapText="1"/>
    </xf>
    <xf numFmtId="165" fontId="9" fillId="3" borderId="3" xfId="0" applyNumberFormat="1" applyFont="1" applyFill="1" applyBorder="1" applyAlignment="1">
      <alignment horizontal="center" wrapText="1"/>
    </xf>
    <xf numFmtId="0" fontId="9" fillId="3" borderId="0" xfId="0" applyFont="1" applyFill="1" applyAlignment="1">
      <alignment horizontal="left" wrapText="1"/>
    </xf>
    <xf numFmtId="0" fontId="9" fillId="2" borderId="0" xfId="0" applyFont="1" applyFill="1" applyAlignment="1">
      <alignment horizontal="left" wrapText="1"/>
    </xf>
    <xf numFmtId="0" fontId="12" fillId="3" borderId="0" xfId="0" applyFont="1" applyFill="1" applyAlignment="1">
      <alignment horizontal="left"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3" borderId="0" xfId="0" applyFont="1" applyFill="1" applyAlignment="1">
      <alignment horizontal="left" vertical="top" wrapText="1"/>
    </xf>
    <xf numFmtId="0" fontId="9" fillId="2" borderId="0" xfId="0" applyFont="1" applyFill="1" applyAlignment="1">
      <alignment horizontal="left" vertical="top"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9" fillId="3" borderId="5" xfId="0" applyFont="1" applyFill="1" applyBorder="1" applyAlignment="1">
      <alignment horizontal="center" wrapText="1"/>
    </xf>
    <xf numFmtId="0" fontId="9" fillId="3" borderId="0" xfId="0" applyFont="1" applyFill="1" applyAlignment="1">
      <alignment horizontal="center" wrapText="1"/>
    </xf>
    <xf numFmtId="0" fontId="9" fillId="2" borderId="0" xfId="0" applyFont="1" applyFill="1" applyAlignment="1">
      <alignment horizontal="left" vertical="center" wrapText="1"/>
    </xf>
    <xf numFmtId="0" fontId="5" fillId="0" borderId="0" xfId="0" applyFont="1" applyAlignment="1">
      <alignment wrapText="1"/>
    </xf>
    <xf numFmtId="0" fontId="9" fillId="0" borderId="1" xfId="0" applyFont="1" applyBorder="1" applyAlignment="1">
      <alignment wrapText="1"/>
    </xf>
    <xf numFmtId="0" fontId="9" fillId="0" borderId="3" xfId="0" applyFont="1" applyBorder="1" applyAlignment="1">
      <alignment horizontal="left" wrapText="1"/>
    </xf>
    <xf numFmtId="0" fontId="8" fillId="0" borderId="3" xfId="0" applyFont="1" applyBorder="1" applyAlignment="1">
      <alignment horizontal="center" wrapText="1"/>
    </xf>
    <xf numFmtId="0" fontId="10" fillId="0" borderId="0" xfId="0" applyFont="1" applyAlignment="1">
      <alignment vertical="top" wrapText="1"/>
    </xf>
    <xf numFmtId="0" fontId="0" fillId="0" borderId="0" xfId="0" applyAlignment="1">
      <alignment horizontal="center"/>
    </xf>
    <xf numFmtId="0" fontId="5" fillId="0" borderId="0" xfId="0" applyFont="1" applyAlignment="1">
      <alignment horizontal="left" vertical="top" wrapText="1"/>
    </xf>
    <xf numFmtId="0" fontId="8" fillId="0" borderId="0" xfId="0" applyFont="1" applyFill="1" applyAlignment="1">
      <alignment horizontal="left" vertical="top" wrapText="1"/>
    </xf>
    <xf numFmtId="0" fontId="9" fillId="0" borderId="0" xfId="0" applyFont="1" applyFill="1" applyAlignment="1">
      <alignment horizontal="left" wrapText="1"/>
    </xf>
    <xf numFmtId="0" fontId="9" fillId="0" borderId="1" xfId="0" applyFont="1" applyFill="1" applyBorder="1" applyAlignment="1">
      <alignment horizontal="center" wrapText="1"/>
    </xf>
    <xf numFmtId="0" fontId="10" fillId="0" borderId="0" xfId="0" applyFont="1" applyFill="1" applyAlignment="1">
      <alignment horizontal="left" wrapText="1"/>
    </xf>
    <xf numFmtId="0" fontId="9" fillId="0" borderId="0" xfId="0" applyFont="1" applyFill="1" applyAlignment="1">
      <alignment horizontal="left" vertical="top" wrapText="1"/>
    </xf>
    <xf numFmtId="0" fontId="0" fillId="0" borderId="1" xfId="0" applyFill="1" applyBorder="1" applyAlignment="1">
      <alignment horizontal="center"/>
    </xf>
    <xf numFmtId="0" fontId="9" fillId="0" borderId="0" xfId="0" applyFont="1" applyFill="1" applyAlignment="1">
      <alignment horizontal="center" wrapText="1"/>
    </xf>
  </cellXfs>
  <cellStyles count="8">
    <cellStyle name="Heading 1" xfId="3"/>
    <cellStyle name="Heading 2" xfId="4"/>
    <cellStyle name="Heading 3" xfId="5"/>
    <cellStyle name="Hyperlink" xfId="7" builtinId="8"/>
    <cellStyle name="Normal" xfId="0" builtinId="0"/>
    <cellStyle name="Normal (Table)" xfId="1"/>
    <cellStyle name="Normal 2" xfId="2"/>
    <cellStyle name="Percent" xfId="6" builtinId="5"/>
  </cellStyles>
  <dxfs count="249">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121" defaultTableStyle="TableStyleMedium2" defaultPivotStyle="PivotStyleLight16">
    <tableStyle name="tableStyle1" pivot="0" count="2">
      <tableStyleElement type="firstRowStripe" dxfId="248"/>
      <tableStyleElement type="secondRowStripe" dxfId="247"/>
    </tableStyle>
    <tableStyle name="tableStyle2" pivot="0" count="2">
      <tableStyleElement type="firstRowStripe" dxfId="246"/>
      <tableStyleElement type="secondRowStripe" dxfId="245"/>
    </tableStyle>
    <tableStyle name="tableStyle3" pivot="0" count="2">
      <tableStyleElement type="firstRowStripe" dxfId="244"/>
      <tableStyleElement type="secondRowStripe" dxfId="243"/>
    </tableStyle>
    <tableStyle name="tableStyle4" pivot="0" count="2">
      <tableStyleElement type="firstRowStripe" dxfId="242"/>
      <tableStyleElement type="secondRowStripe" dxfId="241"/>
    </tableStyle>
    <tableStyle name="tableStyle5" pivot="0" count="2">
      <tableStyleElement type="firstRowStripe" dxfId="240"/>
      <tableStyleElement type="secondRowStripe" dxfId="239"/>
    </tableStyle>
    <tableStyle name="tableStyle6" pivot="0" count="2">
      <tableStyleElement type="firstRowStripe" dxfId="238"/>
      <tableStyleElement type="secondRowStripe" dxfId="237"/>
    </tableStyle>
    <tableStyle name="tableStyle7" pivot="0" count="2">
      <tableStyleElement type="firstRowStripe" dxfId="236"/>
      <tableStyleElement type="secondRowStripe" dxfId="235"/>
    </tableStyle>
    <tableStyle name="tableStyle8" pivot="0" count="2">
      <tableStyleElement type="firstRowStripe" dxfId="234"/>
      <tableStyleElement type="secondRowStripe" dxfId="233"/>
    </tableStyle>
    <tableStyle name="tableStyle9" pivot="0" count="2">
      <tableStyleElement type="firstRowStripe" dxfId="232"/>
      <tableStyleElement type="secondRowStripe" dxfId="231"/>
    </tableStyle>
    <tableStyle name="tableStyle10" pivot="0" count="2">
      <tableStyleElement type="firstRowStripe" dxfId="230"/>
      <tableStyleElement type="secondRowStripe" dxfId="229"/>
    </tableStyle>
    <tableStyle name="tableStyle11" pivot="0" count="2">
      <tableStyleElement type="firstRowStripe" dxfId="228"/>
      <tableStyleElement type="secondRowStripe" dxfId="227"/>
    </tableStyle>
    <tableStyle name="tableStyle12" pivot="0" count="2">
      <tableStyleElement type="firstRowStripe" dxfId="226"/>
      <tableStyleElement type="secondRowStripe" dxfId="225"/>
    </tableStyle>
    <tableStyle name="tableStyle13" pivot="0" count="2">
      <tableStyleElement type="firstRowStripe" dxfId="224"/>
      <tableStyleElement type="secondRowStripe" dxfId="223"/>
    </tableStyle>
    <tableStyle name="tableStyle14" pivot="0" count="2">
      <tableStyleElement type="firstRowStripe" dxfId="222"/>
      <tableStyleElement type="secondRowStripe" dxfId="221"/>
    </tableStyle>
    <tableStyle name="tableStyle15" pivot="0" count="2">
      <tableStyleElement type="firstRowStripe" dxfId="220"/>
      <tableStyleElement type="secondRowStripe" dxfId="219"/>
    </tableStyle>
    <tableStyle name="tableStyle16" pivot="0" count="2">
      <tableStyleElement type="firstRowStripe" dxfId="218"/>
      <tableStyleElement type="secondRowStripe" dxfId="217"/>
    </tableStyle>
    <tableStyle name="tableStyle17" pivot="0" count="2">
      <tableStyleElement type="firstRowStripe" dxfId="216"/>
      <tableStyleElement type="secondRowStripe" dxfId="215"/>
    </tableStyle>
    <tableStyle name="tableStyle18" pivot="0" count="2">
      <tableStyleElement type="firstRowStripe" dxfId="214"/>
      <tableStyleElement type="secondRowStripe" dxfId="213"/>
    </tableStyle>
    <tableStyle name="tableStyle19" pivot="0" count="2">
      <tableStyleElement type="firstRowStripe" dxfId="212"/>
      <tableStyleElement type="secondRowStripe" dxfId="211"/>
    </tableStyle>
    <tableStyle name="tableStyle20" pivot="0" count="2">
      <tableStyleElement type="firstRowStripe" dxfId="210"/>
      <tableStyleElement type="secondRowStripe" dxfId="209"/>
    </tableStyle>
    <tableStyle name="tableStyle21" pivot="0" count="2">
      <tableStyleElement type="firstRowStripe" dxfId="208"/>
      <tableStyleElement type="secondRowStripe" dxfId="207"/>
    </tableStyle>
    <tableStyle name="tableStyle22" pivot="0" count="2">
      <tableStyleElement type="firstRowStripe" dxfId="206"/>
      <tableStyleElement type="secondRowStripe" dxfId="205"/>
    </tableStyle>
    <tableStyle name="tableStyle23" pivot="0" count="2">
      <tableStyleElement type="firstRowStripe" dxfId="204"/>
      <tableStyleElement type="secondRowStripe" dxfId="203"/>
    </tableStyle>
    <tableStyle name="tableStyle24" pivot="0" count="2">
      <tableStyleElement type="firstRowStripe" dxfId="202"/>
      <tableStyleElement type="secondRowStripe" dxfId="201"/>
    </tableStyle>
    <tableStyle name="tableStyle25" pivot="0" count="2">
      <tableStyleElement type="firstRowStripe" dxfId="200"/>
      <tableStyleElement type="secondRowStripe" dxfId="199"/>
    </tableStyle>
    <tableStyle name="tableStyle26" pivot="0" count="2">
      <tableStyleElement type="firstRowStripe" dxfId="198"/>
      <tableStyleElement type="secondRowStripe" dxfId="197"/>
    </tableStyle>
    <tableStyle name="tableStyle27" pivot="0" count="2">
      <tableStyleElement type="firstRowStripe" dxfId="196"/>
      <tableStyleElement type="secondRowStripe" dxfId="195"/>
    </tableStyle>
    <tableStyle name="tableStyle28" pivot="0" count="2">
      <tableStyleElement type="firstRowStripe" dxfId="194"/>
      <tableStyleElement type="secondRowStripe" dxfId="193"/>
    </tableStyle>
    <tableStyle name="tableStyle29" pivot="0" count="2">
      <tableStyleElement type="firstRowStripe" dxfId="192"/>
      <tableStyleElement type="secondRowStripe" dxfId="191"/>
    </tableStyle>
    <tableStyle name="tableStyle30" pivot="0" count="2">
      <tableStyleElement type="firstRowStripe" dxfId="190"/>
      <tableStyleElement type="secondRowStripe" dxfId="189"/>
    </tableStyle>
    <tableStyle name="tableStyle31" pivot="0" count="2">
      <tableStyleElement type="firstRowStripe" dxfId="188"/>
      <tableStyleElement type="secondRowStripe" dxfId="187"/>
    </tableStyle>
    <tableStyle name="tableStyle32" pivot="0" count="2">
      <tableStyleElement type="firstRowStripe" dxfId="186"/>
      <tableStyleElement type="secondRowStripe" dxfId="185"/>
    </tableStyle>
    <tableStyle name="tableStyle33" pivot="0" count="2">
      <tableStyleElement type="firstRowStripe" dxfId="184"/>
      <tableStyleElement type="secondRowStripe" dxfId="183"/>
    </tableStyle>
    <tableStyle name="tableStyle34" pivot="0" count="2">
      <tableStyleElement type="firstRowStripe" dxfId="182"/>
      <tableStyleElement type="secondRowStripe" dxfId="181"/>
    </tableStyle>
    <tableStyle name="tableStyle35" pivot="0" count="2">
      <tableStyleElement type="firstRowStripe" dxfId="180"/>
      <tableStyleElement type="secondRowStripe" dxfId="179"/>
    </tableStyle>
    <tableStyle name="tableStyle36" pivot="0" count="2">
      <tableStyleElement type="firstRowStripe" dxfId="178"/>
      <tableStyleElement type="secondRowStripe" dxfId="177"/>
    </tableStyle>
    <tableStyle name="tableStyle37" pivot="0" count="2">
      <tableStyleElement type="firstRowStripe" dxfId="176"/>
      <tableStyleElement type="secondRowStripe" dxfId="175"/>
    </tableStyle>
    <tableStyle name="tableStyle38" pivot="0" count="2">
      <tableStyleElement type="firstRowStripe" dxfId="174"/>
      <tableStyleElement type="secondRowStripe" dxfId="173"/>
    </tableStyle>
    <tableStyle name="tableStyle39" pivot="0" count="2">
      <tableStyleElement type="firstRowStripe" dxfId="172"/>
      <tableStyleElement type="secondRowStripe" dxfId="171"/>
    </tableStyle>
    <tableStyle name="tableStyle40" pivot="0" count="2">
      <tableStyleElement type="firstRowStripe" dxfId="170"/>
      <tableStyleElement type="secondRowStripe" dxfId="169"/>
    </tableStyle>
    <tableStyle name="tableStyle41" pivot="0" count="2">
      <tableStyleElement type="firstRowStripe" dxfId="168"/>
      <tableStyleElement type="secondRowStripe" dxfId="167"/>
    </tableStyle>
    <tableStyle name="tableStyle42" pivot="0" count="2">
      <tableStyleElement type="firstRowStripe" dxfId="166"/>
      <tableStyleElement type="secondRowStripe" dxfId="165"/>
    </tableStyle>
    <tableStyle name="tableStyle43" pivot="0" count="2">
      <tableStyleElement type="firstRowStripe" dxfId="164"/>
      <tableStyleElement type="secondRowStripe" dxfId="163"/>
    </tableStyle>
    <tableStyle name="tableStyle44" pivot="0" count="2">
      <tableStyleElement type="firstRowStripe" dxfId="162"/>
      <tableStyleElement type="secondRowStripe" dxfId="161"/>
    </tableStyle>
    <tableStyle name="tableStyle45" pivot="0" count="2">
      <tableStyleElement type="firstRowStripe" dxfId="160"/>
      <tableStyleElement type="secondRowStripe" dxfId="159"/>
    </tableStyle>
    <tableStyle name="tableStyle46" pivot="0" count="2">
      <tableStyleElement type="firstRowStripe" dxfId="158"/>
      <tableStyleElement type="secondRowStripe" dxfId="157"/>
    </tableStyle>
    <tableStyle name="tableStyle47" pivot="0" count="2">
      <tableStyleElement type="firstRowStripe" dxfId="156"/>
      <tableStyleElement type="secondRowStripe" dxfId="155"/>
    </tableStyle>
    <tableStyle name="tableStyle48" pivot="0" count="2">
      <tableStyleElement type="firstRowStripe" dxfId="154"/>
      <tableStyleElement type="secondRowStripe" dxfId="153"/>
    </tableStyle>
    <tableStyle name="tableStyle49" pivot="0" count="2">
      <tableStyleElement type="firstRowStripe" dxfId="152"/>
      <tableStyleElement type="secondRowStripe" dxfId="151"/>
    </tableStyle>
    <tableStyle name="tableStyle50" pivot="0" count="2">
      <tableStyleElement type="firstRowStripe" dxfId="150"/>
      <tableStyleElement type="secondRowStripe" dxfId="149"/>
    </tableStyle>
    <tableStyle name="tableStyle51" pivot="0" count="2">
      <tableStyleElement type="firstRowStripe" dxfId="148"/>
      <tableStyleElement type="secondRowStripe" dxfId="147"/>
    </tableStyle>
    <tableStyle name="tableStyle52" pivot="0" count="2">
      <tableStyleElement type="firstRowStripe" dxfId="146"/>
      <tableStyleElement type="secondRowStripe" dxfId="145"/>
    </tableStyle>
    <tableStyle name="tableStyle53" pivot="0" count="2">
      <tableStyleElement type="firstRowStripe" dxfId="144"/>
      <tableStyleElement type="secondRowStripe" dxfId="143"/>
    </tableStyle>
    <tableStyle name="tableStyle54" pivot="0" count="2">
      <tableStyleElement type="firstRowStripe" dxfId="142"/>
      <tableStyleElement type="secondRowStripe" dxfId="141"/>
    </tableStyle>
    <tableStyle name="tableStyle55" pivot="0" count="2">
      <tableStyleElement type="firstRowStripe" dxfId="140"/>
      <tableStyleElement type="secondRowStripe" dxfId="139"/>
    </tableStyle>
    <tableStyle name="tableStyle56" pivot="0" count="2">
      <tableStyleElement type="firstRowStripe" dxfId="138"/>
      <tableStyleElement type="secondRowStripe" dxfId="137"/>
    </tableStyle>
    <tableStyle name="tableStyle57" pivot="0" count="2">
      <tableStyleElement type="firstRowStripe" dxfId="136"/>
      <tableStyleElement type="secondRowStripe" dxfId="135"/>
    </tableStyle>
    <tableStyle name="tableStyle58" pivot="0" count="2">
      <tableStyleElement type="firstRowStripe" dxfId="134"/>
      <tableStyleElement type="secondRowStripe" dxfId="133"/>
    </tableStyle>
    <tableStyle name="tableStyle59" pivot="0" count="2">
      <tableStyleElement type="firstRowStripe" dxfId="132"/>
      <tableStyleElement type="secondRowStripe" dxfId="131"/>
    </tableStyle>
    <tableStyle name="tableStyle60" pivot="0" count="2">
      <tableStyleElement type="firstRowStripe" dxfId="130"/>
      <tableStyleElement type="secondRowStripe" dxfId="129"/>
    </tableStyle>
    <tableStyle name="tableStyle61" pivot="0" count="2">
      <tableStyleElement type="firstRowStripe" dxfId="128"/>
      <tableStyleElement type="secondRowStripe" dxfId="127"/>
    </tableStyle>
    <tableStyle name="tableStyle62" pivot="0" count="2">
      <tableStyleElement type="firstRowStripe" dxfId="126"/>
      <tableStyleElement type="secondRowStripe" dxfId="125"/>
    </tableStyle>
    <tableStyle name="tableStyle63" pivot="0" count="2">
      <tableStyleElement type="firstRowStripe" dxfId="124"/>
      <tableStyleElement type="secondRowStripe" dxfId="123"/>
    </tableStyle>
    <tableStyle name="tableStyle64" pivot="0" count="2">
      <tableStyleElement type="firstRowStripe" dxfId="122"/>
      <tableStyleElement type="secondRowStripe" dxfId="121"/>
    </tableStyle>
    <tableStyle name="tableStyle65" pivot="0" count="2">
      <tableStyleElement type="firstRowStripe" dxfId="120"/>
      <tableStyleElement type="secondRowStripe" dxfId="119"/>
    </tableStyle>
    <tableStyle name="tableStyle66" pivot="0" count="2">
      <tableStyleElement type="firstRowStripe" dxfId="118"/>
      <tableStyleElement type="secondRowStripe" dxfId="117"/>
    </tableStyle>
    <tableStyle name="tableStyle67" pivot="0" count="2">
      <tableStyleElement type="firstRowStripe" dxfId="116"/>
      <tableStyleElement type="secondRowStripe" dxfId="115"/>
    </tableStyle>
    <tableStyle name="tableStyle68" pivot="0" count="2">
      <tableStyleElement type="firstRowStripe" dxfId="114"/>
      <tableStyleElement type="secondRowStripe" dxfId="113"/>
    </tableStyle>
    <tableStyle name="tableStyle69" pivot="0" count="2">
      <tableStyleElement type="firstRowStripe" dxfId="112"/>
      <tableStyleElement type="secondRowStripe" dxfId="111"/>
    </tableStyle>
    <tableStyle name="tableStyle70" pivot="0" count="2">
      <tableStyleElement type="firstRowStripe" dxfId="110"/>
      <tableStyleElement type="secondRowStripe" dxfId="109"/>
    </tableStyle>
    <tableStyle name="tableStyle71" pivot="0" count="2">
      <tableStyleElement type="firstRowStripe" dxfId="108"/>
      <tableStyleElement type="secondRowStripe" dxfId="107"/>
    </tableStyle>
    <tableStyle name="tableStyle72" pivot="0" count="2">
      <tableStyleElement type="firstRowStripe" dxfId="106"/>
      <tableStyleElement type="secondRowStripe" dxfId="105"/>
    </tableStyle>
    <tableStyle name="tableStyle73" pivot="0" count="2">
      <tableStyleElement type="firstRowStripe" dxfId="104"/>
      <tableStyleElement type="secondRowStripe" dxfId="103"/>
    </tableStyle>
    <tableStyle name="tableStyle74" pivot="0" count="2">
      <tableStyleElement type="firstRowStripe" dxfId="102"/>
      <tableStyleElement type="secondRowStripe" dxfId="101"/>
    </tableStyle>
    <tableStyle name="tableStyle75" pivot="0" count="2">
      <tableStyleElement type="firstRowStripe" dxfId="100"/>
      <tableStyleElement type="secondRowStripe" dxfId="99"/>
    </tableStyle>
    <tableStyle name="tableStyle76" pivot="0" count="2">
      <tableStyleElement type="firstRowStripe" dxfId="98"/>
      <tableStyleElement type="secondRowStripe" dxfId="97"/>
    </tableStyle>
    <tableStyle name="tableStyle77" pivot="0" count="2">
      <tableStyleElement type="firstRowStripe" dxfId="96"/>
      <tableStyleElement type="secondRowStripe" dxfId="95"/>
    </tableStyle>
    <tableStyle name="tableStyle78" pivot="0" count="2">
      <tableStyleElement type="firstRowStripe" dxfId="94"/>
      <tableStyleElement type="secondRowStripe" dxfId="93"/>
    </tableStyle>
    <tableStyle name="tableStyle79" pivot="0" count="2">
      <tableStyleElement type="firstRowStripe" dxfId="92"/>
      <tableStyleElement type="secondRowStripe" dxfId="91"/>
    </tableStyle>
    <tableStyle name="tableStyle80" pivot="0" count="2">
      <tableStyleElement type="firstRowStripe" dxfId="90"/>
      <tableStyleElement type="secondRowStripe" dxfId="89"/>
    </tableStyle>
    <tableStyle name="tableStyle81" pivot="0" count="2">
      <tableStyleElement type="firstRowStripe" dxfId="88"/>
      <tableStyleElement type="secondRowStripe" dxfId="87"/>
    </tableStyle>
    <tableStyle name="tableStyle82" pivot="0" count="2">
      <tableStyleElement type="firstRowStripe" dxfId="86"/>
      <tableStyleElement type="secondRowStripe" dxfId="85"/>
    </tableStyle>
    <tableStyle name="tableStyle83" pivot="0" count="2">
      <tableStyleElement type="firstRowStripe" dxfId="84"/>
      <tableStyleElement type="secondRowStripe" dxfId="83"/>
    </tableStyle>
    <tableStyle name="tableStyle84" pivot="0" count="2">
      <tableStyleElement type="firstRowStripe" dxfId="82"/>
      <tableStyleElement type="secondRowStripe" dxfId="81"/>
    </tableStyle>
    <tableStyle name="tableStyle85" pivot="0" count="2">
      <tableStyleElement type="firstRowStripe" dxfId="80"/>
      <tableStyleElement type="secondRowStripe" dxfId="79"/>
    </tableStyle>
    <tableStyle name="tableStyle86" pivot="0" count="2">
      <tableStyleElement type="firstRowStripe" dxfId="78"/>
      <tableStyleElement type="secondRowStripe" dxfId="77"/>
    </tableStyle>
    <tableStyle name="tableStyle87" pivot="0" count="2">
      <tableStyleElement type="firstRowStripe" dxfId="76"/>
      <tableStyleElement type="secondRowStripe" dxfId="75"/>
    </tableStyle>
    <tableStyle name="tableStyle88" pivot="0" count="2">
      <tableStyleElement type="firstRowStripe" dxfId="74"/>
      <tableStyleElement type="secondRowStripe" dxfId="73"/>
    </tableStyle>
    <tableStyle name="tableStyle89" pivot="0" count="2">
      <tableStyleElement type="firstRowStripe" dxfId="72"/>
      <tableStyleElement type="secondRowStripe" dxfId="71"/>
    </tableStyle>
    <tableStyle name="tableStyle90" pivot="0" count="2">
      <tableStyleElement type="firstRowStripe" dxfId="70"/>
      <tableStyleElement type="secondRowStripe" dxfId="69"/>
    </tableStyle>
    <tableStyle name="tableStyle91" pivot="0" count="2">
      <tableStyleElement type="firstRowStripe" dxfId="68"/>
      <tableStyleElement type="secondRowStripe" dxfId="67"/>
    </tableStyle>
    <tableStyle name="tableStyle92" pivot="0" count="2">
      <tableStyleElement type="firstRowStripe" dxfId="66"/>
      <tableStyleElement type="secondRowStripe" dxfId="65"/>
    </tableStyle>
    <tableStyle name="tableStyle93" pivot="0" count="2">
      <tableStyleElement type="firstRowStripe" dxfId="64"/>
      <tableStyleElement type="secondRowStripe" dxfId="63"/>
    </tableStyle>
    <tableStyle name="tableStyle94" pivot="0" count="2">
      <tableStyleElement type="firstRowStripe" dxfId="62"/>
      <tableStyleElement type="secondRowStripe" dxfId="61"/>
    </tableStyle>
    <tableStyle name="tableStyle95" pivot="0" count="2">
      <tableStyleElement type="firstRowStripe" dxfId="60"/>
      <tableStyleElement type="secondRowStripe" dxfId="59"/>
    </tableStyle>
    <tableStyle name="tableStyle96" pivot="0" count="2">
      <tableStyleElement type="firstRowStripe" dxfId="58"/>
      <tableStyleElement type="secondRowStripe" dxfId="57"/>
    </tableStyle>
    <tableStyle name="tableStyle97" pivot="0" count="2">
      <tableStyleElement type="firstRowStripe" dxfId="56"/>
      <tableStyleElement type="secondRowStripe" dxfId="55"/>
    </tableStyle>
    <tableStyle name="tableStyle98" pivot="0" count="2">
      <tableStyleElement type="firstRowStripe" dxfId="54"/>
      <tableStyleElement type="secondRowStripe" dxfId="53"/>
    </tableStyle>
    <tableStyle name="tableStyle99" pivot="0" count="2">
      <tableStyleElement type="firstRowStripe" dxfId="52"/>
      <tableStyleElement type="secondRowStripe" dxfId="51"/>
    </tableStyle>
    <tableStyle name="tableStyle100" pivot="0" count="2">
      <tableStyleElement type="firstRowStripe" dxfId="50"/>
      <tableStyleElement type="secondRowStripe" dxfId="49"/>
    </tableStyle>
    <tableStyle name="tableStyle101" pivot="0" count="2">
      <tableStyleElement type="firstRowStripe" dxfId="48"/>
      <tableStyleElement type="secondRowStripe" dxfId="47"/>
    </tableStyle>
    <tableStyle name="tableStyle102" pivot="0" count="2">
      <tableStyleElement type="firstRowStripe" dxfId="46"/>
      <tableStyleElement type="secondRowStripe" dxfId="45"/>
    </tableStyle>
    <tableStyle name="tableStyle103" pivot="0" count="2">
      <tableStyleElement type="firstRowStripe" dxfId="44"/>
      <tableStyleElement type="secondRowStripe" dxfId="43"/>
    </tableStyle>
    <tableStyle name="tableStyle104" pivot="0" count="2">
      <tableStyleElement type="firstRowStripe" dxfId="42"/>
      <tableStyleElement type="secondRowStripe" dxfId="41"/>
    </tableStyle>
    <tableStyle name="tableStyle105" pivot="0" count="2">
      <tableStyleElement type="firstRowStripe" dxfId="40"/>
      <tableStyleElement type="secondRowStripe" dxfId="39"/>
    </tableStyle>
    <tableStyle name="tableStyle106" pivot="0" count="2">
      <tableStyleElement type="firstRowStripe" dxfId="38"/>
      <tableStyleElement type="secondRowStripe" dxfId="37"/>
    </tableStyle>
    <tableStyle name="tableStyle107" pivot="0" count="2">
      <tableStyleElement type="firstRowStripe" dxfId="36"/>
      <tableStyleElement type="secondRowStripe" dxfId="35"/>
    </tableStyle>
    <tableStyle name="tableStyle108" pivot="0" count="2">
      <tableStyleElement type="firstRowStripe" dxfId="34"/>
      <tableStyleElement type="secondRowStripe" dxfId="33"/>
    </tableStyle>
    <tableStyle name="tableStyle109" pivot="0" count="2">
      <tableStyleElement type="firstRowStripe" dxfId="32"/>
      <tableStyleElement type="secondRowStripe" dxfId="31"/>
    </tableStyle>
    <tableStyle name="tableStyle110" pivot="0" count="2">
      <tableStyleElement type="firstRowStripe" dxfId="30"/>
      <tableStyleElement type="secondRowStripe" dxfId="29"/>
    </tableStyle>
    <tableStyle name="tableStyle111" pivot="0" count="2">
      <tableStyleElement type="firstRowStripe" dxfId="28"/>
      <tableStyleElement type="secondRowStripe" dxfId="27"/>
    </tableStyle>
    <tableStyle name="tableStyle112" pivot="0" count="2">
      <tableStyleElement type="firstRowStripe" dxfId="26"/>
      <tableStyleElement type="secondRowStripe" dxfId="25"/>
    </tableStyle>
    <tableStyle name="tableStyle113" pivot="0" count="2">
      <tableStyleElement type="firstRowStripe" dxfId="24"/>
      <tableStyleElement type="secondRowStripe" dxfId="23"/>
    </tableStyle>
    <tableStyle name="tableStyle114" pivot="0" count="2">
      <tableStyleElement type="firstRowStripe" dxfId="22"/>
      <tableStyleElement type="secondRowStripe" dxfId="21"/>
    </tableStyle>
    <tableStyle name="tableStyle115" pivot="0" count="2">
      <tableStyleElement type="firstRowStripe" dxfId="20"/>
      <tableStyleElement type="secondRowStripe" dxfId="19"/>
    </tableStyle>
    <tableStyle name="tableStyle116" pivot="0" count="2">
      <tableStyleElement type="firstRowStripe" dxfId="18"/>
      <tableStyleElement type="secondRowStripe" dxfId="17"/>
    </tableStyle>
    <tableStyle name="tableStyle117" pivot="0" count="2">
      <tableStyleElement type="firstRowStripe" dxfId="16"/>
      <tableStyleElement type="secondRowStripe" dxfId="15"/>
    </tableStyle>
    <tableStyle name="tableStyle118" pivot="0" count="2">
      <tableStyleElement type="firstRowStripe" dxfId="14"/>
      <tableStyleElement type="secondRowStripe" dxfId="13"/>
    </tableStyle>
    <tableStyle name="tableStyle119" pivot="0" count="2">
      <tableStyleElement type="firstRowStripe" dxfId="12"/>
      <tableStyleElement type="secondRowStripe" dxfId="11"/>
    </tableStyle>
    <tableStyle name="tableStyle120" pivot="0" count="2">
      <tableStyleElement type="firstRowStripe" dxfId="10"/>
      <tableStyleElement type="secondRowStripe" dxfId="9"/>
    </tableStyle>
    <tableStyle name="tableStyle121" pivot="0" count="2">
      <tableStyleElement type="firstRowStripe" dxfId="8"/>
      <tableStyleElement type="secondRowStripe"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235873" cy="1438866"/>
    <xdr:pic>
      <xdr:nvPicPr>
        <xdr:cNvPr id="2" name="newcfglogomediuma01a05.jpg" descr="newcfglogomediuma01a05.jpg"/>
        <xdr:cNvPicPr>
          <a:picLocks noChangeAspect="1"/>
        </xdr:cNvPicPr>
      </xdr:nvPicPr>
      <xdr:blipFill>
        <a:blip xmlns:r="http://schemas.openxmlformats.org/officeDocument/2006/relationships" r:embed="rId1"/>
        <a:stretch>
          <a:fillRect/>
        </a:stretch>
      </xdr:blipFill>
      <xdr:spPr>
        <a:xfrm>
          <a:off x="0" y="0"/>
          <a:ext cx="5235873" cy="1438866"/>
        </a:xfrm>
        <a:prstGeom prst="rect">
          <a:avLst/>
        </a:prstGeom>
      </xdr:spPr>
    </xdr:pic>
    <xdr:clientData/>
  </xdr:oneCellAnchor>
  <xdr:oneCellAnchor>
    <xdr:from>
      <xdr:col>5</xdr:col>
      <xdr:colOff>50000</xdr:colOff>
      <xdr:row>6</xdr:row>
      <xdr:rowOff>50000</xdr:rowOff>
    </xdr:from>
    <xdr:ext cx="145340" cy="145340"/>
    <xdr:pic>
      <xdr:nvPicPr>
        <xdr:cNvPr id="3" name="Image2.jpg" descr="Image2.jpg"/>
        <xdr:cNvPicPr>
          <a:picLocks noChangeAspect="1"/>
        </xdr:cNvPicPr>
      </xdr:nvPicPr>
      <xdr:blipFill>
        <a:blip xmlns:r="http://schemas.openxmlformats.org/officeDocument/2006/relationships" r:embed="rId1"/>
        <a:stretch>
          <a:fillRect/>
        </a:stretch>
      </xdr:blipFill>
      <xdr:spPr>
        <a:xfrm>
          <a:off x="0" y="0"/>
          <a:ext cx="145340" cy="145340"/>
        </a:xfrm>
        <a:prstGeom prst="rect">
          <a:avLst/>
        </a:prstGeom>
      </xdr:spPr>
    </xdr:pic>
    <xdr:clientData/>
  </xdr:oneCellAnchor>
</xdr:wsDr>
</file>

<file path=xl/tables/table1.xml><?xml version="1.0" encoding="utf-8"?>
<table xmlns="http://schemas.openxmlformats.org/spreadsheetml/2006/main" id="1" name="Table1" displayName="Table1" ref="A8:Z40" headerRowCount="0" totalsRowShown="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tableStyle1" showFirstColumn="0" showLastColumn="0" showRowStripes="1" showColumnStripes="0"/>
</table>
</file>

<file path=xl/tables/table10.xml><?xml version="1.0" encoding="utf-8"?>
<table xmlns="http://schemas.openxmlformats.org/spreadsheetml/2006/main" id="12" name="Table12" displayName="Table12" ref="O6:O55" headerRowCount="0" totalsRowShown="0">
  <tableColumns count="1">
    <tableColumn id="1" name="Column1"/>
  </tableColumns>
  <tableStyleInfo name="tableStyle12" showFirstColumn="0" showLastColumn="0" showRowStripes="1" showColumnStripes="0"/>
</table>
</file>

<file path=xl/tables/table11.xml><?xml version="1.0" encoding="utf-8"?>
<table xmlns="http://schemas.openxmlformats.org/spreadsheetml/2006/main" id="13" name="Table13" displayName="Table13" ref="Q6:Q55" headerRowCount="0" totalsRowShown="0">
  <tableColumns count="1">
    <tableColumn id="1" name="Column1"/>
  </tableColumns>
  <tableStyleInfo name="tableStyle13" showFirstColumn="0" showLastColumn="0" showRowStripes="1" showColumnStripes="0"/>
</table>
</file>

<file path=xl/tables/table12.xml><?xml version="1.0" encoding="utf-8"?>
<table xmlns="http://schemas.openxmlformats.org/spreadsheetml/2006/main" id="14" name="Table14" displayName="Table14" ref="R6:R56" headerRowCount="0" totalsRowShown="0">
  <tableColumns count="1">
    <tableColumn id="1" name="Column1"/>
  </tableColumns>
  <tableStyleInfo name="tableStyle14" showFirstColumn="0" showLastColumn="0" showRowStripes="1" showColumnStripes="0"/>
</table>
</file>

<file path=xl/tables/table13.xml><?xml version="1.0" encoding="utf-8"?>
<table xmlns="http://schemas.openxmlformats.org/spreadsheetml/2006/main" id="15" name="Table15" displayName="Table15" ref="S6:S55" headerRowCount="0" totalsRowShown="0">
  <tableColumns count="1">
    <tableColumn id="1" name="Column1"/>
  </tableColumns>
  <tableStyleInfo name="tableStyle15" showFirstColumn="0" showLastColumn="0" showRowStripes="1" showColumnStripes="0"/>
</table>
</file>

<file path=xl/tables/table14.xml><?xml version="1.0" encoding="utf-8"?>
<table xmlns="http://schemas.openxmlformats.org/spreadsheetml/2006/main" id="17" name="Table17" displayName="Table17" ref="A6:T36" headerRowCount="0" totalsRowShown="0">
  <tableColumns count="20">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s>
  <tableStyleInfo name="tableStyle17" showFirstColumn="0" showLastColumn="0" showRowStripes="1" showColumnStripes="0"/>
</table>
</file>

<file path=xl/tables/table15.xml><?xml version="1.0" encoding="utf-8"?>
<table xmlns="http://schemas.openxmlformats.org/spreadsheetml/2006/main" id="20" name="Table20" displayName="Table20" ref="B6:AB59" headerRowCount="0" totalsRowShown="0">
  <tableColumns count="2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s>
  <tableStyleInfo name="tableStyle20" showFirstColumn="0" showLastColumn="0" showRowStripes="1" showColumnStripes="0"/>
</table>
</file>

<file path=xl/tables/table16.xml><?xml version="1.0" encoding="utf-8"?>
<table xmlns="http://schemas.openxmlformats.org/spreadsheetml/2006/main" id="21" name="Table21" displayName="Table21" ref="AC6:AE61" headerRowCount="0" totalsRowShown="0">
  <tableColumns count="3">
    <tableColumn id="1" name="Column1"/>
    <tableColumn id="2" name="Column2"/>
    <tableColumn id="3" name="Column3"/>
  </tableColumns>
  <tableStyleInfo name="tableStyle21" showFirstColumn="0" showLastColumn="0" showRowStripes="1" showColumnStripes="0"/>
</table>
</file>

<file path=xl/tables/table17.xml><?xml version="1.0" encoding="utf-8"?>
<table xmlns="http://schemas.openxmlformats.org/spreadsheetml/2006/main" id="22" name="Table22" displayName="Table22" ref="C5:D52" headerRowCount="0" totalsRowShown="0">
  <tableColumns count="2">
    <tableColumn id="1" name="Column1"/>
    <tableColumn id="2" name="Column2"/>
  </tableColumns>
  <tableStyleInfo name="tableStyle22" showFirstColumn="0" showLastColumn="0" showRowStripes="1" showColumnStripes="0"/>
</table>
</file>

<file path=xl/tables/table18.xml><?xml version="1.0" encoding="utf-8"?>
<table xmlns="http://schemas.openxmlformats.org/spreadsheetml/2006/main" id="23" name="Table23" displayName="Table23" ref="G5:H52" headerRowCount="0" totalsRowShown="0">
  <tableColumns count="2">
    <tableColumn id="1" name="Column1"/>
    <tableColumn id="2" name="Column2"/>
  </tableColumns>
  <tableStyleInfo name="tableStyle23" showFirstColumn="0" showLastColumn="0" showRowStripes="1" showColumnStripes="0"/>
</table>
</file>

<file path=xl/tables/table19.xml><?xml version="1.0" encoding="utf-8"?>
<table xmlns="http://schemas.openxmlformats.org/spreadsheetml/2006/main" id="24" name="Table24" displayName="Table24" ref="K5:L52" headerRowCount="0" totalsRowShown="0">
  <tableColumns count="2">
    <tableColumn id="1" name="Column1"/>
    <tableColumn id="2" name="Column2"/>
  </tableColumns>
  <tableStyleInfo name="tableStyle24" showFirstColumn="0" showLastColumn="0" showRowStripes="1" showColumnStripes="0"/>
</table>
</file>

<file path=xl/tables/table2.xml><?xml version="1.0" encoding="utf-8"?>
<table xmlns="http://schemas.openxmlformats.org/spreadsheetml/2006/main" id="2" name="Table2" displayName="Table2" ref="A42:Z42" headerRowCount="0" totalsRowShown="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tableStyle2" showFirstColumn="0" showLastColumn="0" showRowStripes="1" showColumnStripes="0"/>
</table>
</file>

<file path=xl/tables/table20.xml><?xml version="1.0" encoding="utf-8"?>
<table xmlns="http://schemas.openxmlformats.org/spreadsheetml/2006/main" id="25" name="Table25" displayName="Table25" ref="O5:P52" headerRowCount="0" totalsRowShown="0">
  <tableColumns count="2">
    <tableColumn id="1" name="Column1"/>
    <tableColumn id="2" name="Column2"/>
  </tableColumns>
  <tableStyleInfo name="tableStyle25" showFirstColumn="0" showLastColumn="0" showRowStripes="1" showColumnStripes="0"/>
</table>
</file>

<file path=xl/tables/table21.xml><?xml version="1.0" encoding="utf-8"?>
<table xmlns="http://schemas.openxmlformats.org/spreadsheetml/2006/main" id="26" name="Table26" displayName="Table26" ref="S5:T52" headerRowCount="0" totalsRowShown="0">
  <tableColumns count="2">
    <tableColumn id="1" name="Column1"/>
    <tableColumn id="2" name="Column2"/>
  </tableColumns>
  <tableStyleInfo name="tableStyle26" showFirstColumn="0" showLastColumn="0" showRowStripes="1" showColumnStripes="0"/>
</table>
</file>

<file path=xl/tables/table22.xml><?xml version="1.0" encoding="utf-8"?>
<table xmlns="http://schemas.openxmlformats.org/spreadsheetml/2006/main" id="27" name="Table27" displayName="Table27" ref="W5:X52" headerRowCount="0" totalsRowShown="0">
  <tableColumns count="2">
    <tableColumn id="1" name="Column1"/>
    <tableColumn id="2" name="Column2"/>
  </tableColumns>
  <tableStyleInfo name="tableStyle27" showFirstColumn="0" showLastColumn="0" showRowStripes="1" showColumnStripes="0"/>
</table>
</file>

<file path=xl/tables/table23.xml><?xml version="1.0" encoding="utf-8"?>
<table xmlns="http://schemas.openxmlformats.org/spreadsheetml/2006/main" id="28" name="Table28" displayName="Table28" ref="AA5:AB52" headerRowCount="0" totalsRowShown="0">
  <tableColumns count="2">
    <tableColumn id="1" name="Column1"/>
    <tableColumn id="2" name="Column2"/>
  </tableColumns>
  <tableStyleInfo name="tableStyle28" showFirstColumn="0" showLastColumn="0" showRowStripes="1" showColumnStripes="0"/>
</table>
</file>

<file path=xl/tables/table24.xml><?xml version="1.0" encoding="utf-8"?>
<table xmlns="http://schemas.openxmlformats.org/spreadsheetml/2006/main" id="50" name="Table50" displayName="Table50" ref="M6:N27" headerRowCount="0" totalsRowShown="0">
  <tableColumns count="2">
    <tableColumn id="1" name="Column1"/>
    <tableColumn id="2" name="Column2"/>
  </tableColumns>
  <tableStyleInfo name="tableStyle50" showFirstColumn="0" showLastColumn="0" showRowStripes="1" showColumnStripes="0"/>
</table>
</file>

<file path=xl/tables/table25.xml><?xml version="1.0" encoding="utf-8"?>
<table xmlns="http://schemas.openxmlformats.org/spreadsheetml/2006/main" id="51" name="Table51" displayName="Table51" ref="B31:Z32" headerRowCount="0" totalsRowShown="0">
  <tableColumns count="25">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s>
  <tableStyleInfo name="tableStyle51" showFirstColumn="0" showLastColumn="0" showRowStripes="1" showColumnStripes="0"/>
</table>
</file>

<file path=xl/tables/table26.xml><?xml version="1.0" encoding="utf-8"?>
<table xmlns="http://schemas.openxmlformats.org/spreadsheetml/2006/main" id="52" name="Table52" displayName="Table52" ref="U29:Z29" headerRowCount="0" totalsRowShown="0">
  <tableColumns count="6">
    <tableColumn id="1" name="Column1"/>
    <tableColumn id="2" name="Column2"/>
    <tableColumn id="3" name="Column3"/>
    <tableColumn id="4" name="Column4"/>
    <tableColumn id="5" name="Column5"/>
    <tableColumn id="6" name="Column6"/>
  </tableColumns>
  <tableStyleInfo name="tableStyle52" showFirstColumn="0" showLastColumn="0" showRowStripes="1" showColumnStripes="0"/>
</table>
</file>

<file path=xl/tables/table27.xml><?xml version="1.0" encoding="utf-8"?>
<table xmlns="http://schemas.openxmlformats.org/spreadsheetml/2006/main" id="53" name="Table53" displayName="Table53" ref="Y6:Z27" headerRowCount="0" totalsRowShown="0">
  <tableColumns count="2">
    <tableColumn id="1" name="Column1"/>
    <tableColumn id="2" name="Column2"/>
  </tableColumns>
  <tableStyleInfo name="tableStyle53" showFirstColumn="0" showLastColumn="0" showRowStripes="1" showColumnStripes="0"/>
</table>
</file>

<file path=xl/tables/table28.xml><?xml version="1.0" encoding="utf-8"?>
<table xmlns="http://schemas.openxmlformats.org/spreadsheetml/2006/main" id="54" name="Table54" displayName="Table54" ref="Q6:R27" headerRowCount="0" totalsRowShown="0">
  <tableColumns count="2">
    <tableColumn id="1" name="Column1"/>
    <tableColumn id="2" name="Column2"/>
  </tableColumns>
  <tableStyleInfo name="tableStyle54" showFirstColumn="0" showLastColumn="0" showRowStripes="1" showColumnStripes="0"/>
</table>
</file>

<file path=xl/tables/table29.xml><?xml version="1.0" encoding="utf-8"?>
<table xmlns="http://schemas.openxmlformats.org/spreadsheetml/2006/main" id="55" name="Table55" displayName="Table55" ref="Y38:Z64" headerRowCount="0" totalsRowShown="0">
  <tableColumns count="2">
    <tableColumn id="1" name="Column1"/>
    <tableColumn id="2" name="Column2"/>
  </tableColumns>
  <tableStyleInfo name="tableStyle55" showFirstColumn="0" showLastColumn="0" showRowStripes="1" showColumnStripes="0"/>
</table>
</file>

<file path=xl/tables/table3.xml><?xml version="1.0" encoding="utf-8"?>
<table xmlns="http://schemas.openxmlformats.org/spreadsheetml/2006/main" id="3" name="Table3" displayName="Table3" ref="B48:D70" headerRowCount="0" totalsRowShown="0">
  <tableColumns count="3">
    <tableColumn id="1" name="Column1"/>
    <tableColumn id="2" name="Column2"/>
    <tableColumn id="3" name="Column3"/>
  </tableColumns>
  <tableStyleInfo name="tableStyle3" showFirstColumn="0" showLastColumn="0" showRowStripes="1" showColumnStripes="0"/>
</table>
</file>

<file path=xl/tables/table30.xml><?xml version="1.0" encoding="utf-8"?>
<table xmlns="http://schemas.openxmlformats.org/spreadsheetml/2006/main" id="56" name="Table56" displayName="Table56" ref="Q38:R64" headerRowCount="0" totalsRowShown="0">
  <tableColumns count="2">
    <tableColumn id="1" name="Column1"/>
    <tableColumn id="2" name="Column2"/>
  </tableColumns>
  <tableStyleInfo name="tableStyle56" showFirstColumn="0" showLastColumn="0" showRowStripes="1" showColumnStripes="0"/>
</table>
</file>

<file path=xl/tables/table31.xml><?xml version="1.0" encoding="utf-8"?>
<table xmlns="http://schemas.openxmlformats.org/spreadsheetml/2006/main" id="57" name="Table57" displayName="Table57" ref="M38:N64" headerRowCount="0" totalsRowShown="0">
  <tableColumns count="2">
    <tableColumn id="1" name="Column1"/>
    <tableColumn id="2" name="Column2"/>
  </tableColumns>
  <tableStyleInfo name="tableStyle57" showFirstColumn="0" showLastColumn="0" showRowStripes="1" showColumnStripes="0"/>
</table>
</file>

<file path=xl/tables/table32.xml><?xml version="1.0" encoding="utf-8"?>
<table xmlns="http://schemas.openxmlformats.org/spreadsheetml/2006/main" id="58" name="Table58" displayName="Table58" ref="B68:Z70" headerRowCount="0" totalsRowShown="0">
  <tableColumns count="25">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s>
  <tableStyleInfo name="tableStyle58" showFirstColumn="0" showLastColumn="0" showRowStripes="1" showColumnStripes="0"/>
</table>
</file>

<file path=xl/tables/table33.xml><?xml version="1.0" encoding="utf-8"?>
<table xmlns="http://schemas.openxmlformats.org/spreadsheetml/2006/main" id="59" name="Table59" displayName="Table59" ref="Q76:R97" headerRowCount="0" totalsRowShown="0">
  <tableColumns count="2">
    <tableColumn id="1" name="Column1"/>
    <tableColumn id="2" name="Column2"/>
  </tableColumns>
  <tableStyleInfo name="tableStyle59" showFirstColumn="0" showLastColumn="0" showRowStripes="1" showColumnStripes="0"/>
</table>
</file>

<file path=xl/tables/table34.xml><?xml version="1.0" encoding="utf-8"?>
<table xmlns="http://schemas.openxmlformats.org/spreadsheetml/2006/main" id="60" name="Table60" displayName="Table60" ref="Y76:Z97" headerRowCount="0" totalsRowShown="0">
  <tableColumns count="2">
    <tableColumn id="1" name="Column1"/>
    <tableColumn id="2" name="Column2"/>
  </tableColumns>
  <tableStyleInfo name="tableStyle60" showFirstColumn="0" showLastColumn="0" showRowStripes="1" showColumnStripes="0"/>
</table>
</file>

<file path=xl/tables/table35.xml><?xml version="1.0" encoding="utf-8"?>
<table xmlns="http://schemas.openxmlformats.org/spreadsheetml/2006/main" id="61" name="Table61" displayName="Table61" ref="U99:Z99" headerRowCount="0" totalsRowShown="0">
  <tableColumns count="6">
    <tableColumn id="1" name="Column1"/>
    <tableColumn id="2" name="Column2"/>
    <tableColumn id="3" name="Column3"/>
    <tableColumn id="4" name="Column4"/>
    <tableColumn id="5" name="Column5"/>
    <tableColumn id="6" name="Column6"/>
  </tableColumns>
  <tableStyleInfo name="tableStyle61" showFirstColumn="0" showLastColumn="0" showRowStripes="1" showColumnStripes="0"/>
</table>
</file>

<file path=xl/tables/table36.xml><?xml version="1.0" encoding="utf-8"?>
<table xmlns="http://schemas.openxmlformats.org/spreadsheetml/2006/main" id="62" name="Table62" displayName="Table62" ref="M76:N97" headerRowCount="0" totalsRowShown="0">
  <tableColumns count="2">
    <tableColumn id="1" name="Column1"/>
    <tableColumn id="2" name="Column2"/>
  </tableColumns>
  <tableStyleInfo name="tableStyle62" showFirstColumn="0" showLastColumn="0" showRowStripes="1" showColumnStripes="0"/>
</table>
</file>

<file path=xl/tables/table37.xml><?xml version="1.0" encoding="utf-8"?>
<table xmlns="http://schemas.openxmlformats.org/spreadsheetml/2006/main" id="63" name="Table63" displayName="Table63" ref="B101:Z102" headerRowCount="0" totalsRowShown="0">
  <tableColumns count="25">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s>
  <tableStyleInfo name="tableStyle63" showFirstColumn="0" showLastColumn="0" showRowStripes="1" showColumnStripes="0"/>
</table>
</file>

<file path=xl/tables/table38.xml><?xml version="1.0" encoding="utf-8"?>
<table xmlns="http://schemas.openxmlformats.org/spreadsheetml/2006/main" id="64" name="Table64" displayName="Table64" ref="M108:N123" headerRowCount="0" totalsRowShown="0">
  <tableColumns count="2">
    <tableColumn id="1" name="Column1"/>
    <tableColumn id="2" name="Column2"/>
  </tableColumns>
  <tableStyleInfo name="tableStyle64" showFirstColumn="0" showLastColumn="0" showRowStripes="1" showColumnStripes="0"/>
</table>
</file>

<file path=xl/tables/table39.xml><?xml version="1.0" encoding="utf-8"?>
<table xmlns="http://schemas.openxmlformats.org/spreadsheetml/2006/main" id="65" name="Table65" displayName="Table65" ref="B126:T133" headerRowCount="0" totalsRowShown="0">
  <tableColumns count="19">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s>
  <tableStyleInfo name="tableStyle65" showFirstColumn="0" showLastColumn="0" showRowStripes="1" showColumnStripes="0"/>
</table>
</file>

<file path=xl/tables/table4.xml><?xml version="1.0" encoding="utf-8"?>
<table xmlns="http://schemas.openxmlformats.org/spreadsheetml/2006/main" id="5" name="Table5" displayName="Table5" ref="A7:AA47" headerRowCount="0" totalsRowShown="0">
  <tableColumns count="2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s>
  <tableStyleInfo name="tableStyle5" showFirstColumn="0" showLastColumn="0" showRowStripes="1" showColumnStripes="0"/>
</table>
</file>

<file path=xl/tables/table40.xml><?xml version="1.0" encoding="utf-8"?>
<table xmlns="http://schemas.openxmlformats.org/spreadsheetml/2006/main" id="66" name="Table66" displayName="Table66" ref="U125:Z133" headerRowCount="0" totalsRowShown="0">
  <tableColumns count="6">
    <tableColumn id="1" name="Column1"/>
    <tableColumn id="2" name="Column2"/>
    <tableColumn id="3" name="Column3"/>
    <tableColumn id="4" name="Column4"/>
    <tableColumn id="5" name="Column5"/>
    <tableColumn id="6" name="Column6"/>
  </tableColumns>
  <tableStyleInfo name="tableStyle66" showFirstColumn="0" showLastColumn="0" showRowStripes="1" showColumnStripes="0"/>
</table>
</file>

<file path=xl/tables/table41.xml><?xml version="1.0" encoding="utf-8"?>
<table xmlns="http://schemas.openxmlformats.org/spreadsheetml/2006/main" id="67" name="Table67" displayName="Table67" ref="Y108:Z123" headerRowCount="0" totalsRowShown="0">
  <tableColumns count="2">
    <tableColumn id="1" name="Column1"/>
    <tableColumn id="2" name="Column2"/>
  </tableColumns>
  <tableStyleInfo name="tableStyle67" showFirstColumn="0" showLastColumn="0" showRowStripes="1" showColumnStripes="0"/>
</table>
</file>

<file path=xl/tables/table42.xml><?xml version="1.0" encoding="utf-8"?>
<table xmlns="http://schemas.openxmlformats.org/spreadsheetml/2006/main" id="68" name="Table68" displayName="Table68" ref="Q108:R123" headerRowCount="0" totalsRowShown="0">
  <tableColumns count="2">
    <tableColumn id="1" name="Column1"/>
    <tableColumn id="2" name="Column2"/>
  </tableColumns>
  <tableStyleInfo name="tableStyle68" showFirstColumn="0" showLastColumn="0" showRowStripes="1" showColumnStripes="0"/>
</table>
</file>

<file path=xl/tables/table43.xml><?xml version="1.0" encoding="utf-8"?>
<table xmlns="http://schemas.openxmlformats.org/spreadsheetml/2006/main" id="69" name="Table69" displayName="Table69" ref="U162:Z165" headerRowCount="0" totalsRowShown="0" headerRowCellStyle="Normal" dataCellStyle="Normal">
  <tableColumns count="6">
    <tableColumn id="1" name="Column1" dataCellStyle="Normal"/>
    <tableColumn id="2" name="Column2" dataCellStyle="Normal"/>
    <tableColumn id="3" name="Column3" dataCellStyle="Normal"/>
    <tableColumn id="4" name="Column4" dataCellStyle="Normal"/>
    <tableColumn id="5" name="Column5" dataCellStyle="Normal"/>
    <tableColumn id="6" name="Column6" dataCellStyle="Normal"/>
  </tableColumns>
  <tableStyleInfo name="tableStyle69" showFirstColumn="0" showLastColumn="0" showRowStripes="1" showColumnStripes="0"/>
</table>
</file>

<file path=xl/tables/table44.xml><?xml version="1.0" encoding="utf-8"?>
<table xmlns="http://schemas.openxmlformats.org/spreadsheetml/2006/main" id="73" name="Table73" displayName="Table73" ref="B165:T165" headerRowCount="0" totalsRowShown="0" headerRowCellStyle="Normal" dataCellStyle="Normal">
  <tableColumns count="19">
    <tableColumn id="1" name="Column1" dataCellStyle="Normal"/>
    <tableColumn id="2" name="Column2" dataCellStyle="Normal"/>
    <tableColumn id="3" name="Column3" dataCellStyle="Normal"/>
    <tableColumn id="4" name="Column4" dataCellStyle="Normal"/>
    <tableColumn id="5" name="Column5" dataCellStyle="Normal"/>
    <tableColumn id="6" name="Column6" dataCellStyle="Normal"/>
    <tableColumn id="7" name="Column7" dataCellStyle="Normal"/>
    <tableColumn id="8" name="Column8" dataCellStyle="Normal"/>
    <tableColumn id="9" name="Column9" dataCellStyle="Normal"/>
    <tableColumn id="10" name="Column10" dataCellStyle="Normal"/>
    <tableColumn id="11" name="Column11" dataCellStyle="Normal"/>
    <tableColumn id="12" name="Column12" dataCellStyle="Normal"/>
    <tableColumn id="13" name="Column13" dataCellStyle="Normal"/>
    <tableColumn id="14" name="Column14" dataCellStyle="Normal"/>
    <tableColumn id="15" name="Column15" dataCellStyle="Normal"/>
    <tableColumn id="16" name="Column16" dataCellStyle="Normal"/>
    <tableColumn id="17" name="Column17" dataCellStyle="Normal"/>
    <tableColumn id="18" name="Column18" dataCellStyle="Normal"/>
    <tableColumn id="19" name="Column19" dataCellStyle="Normal"/>
  </tableColumns>
  <tableStyleInfo name="tableStyle73" showFirstColumn="0" showLastColumn="0" showRowStripes="1" showColumnStripes="0"/>
</table>
</file>

<file path=xl/tables/table45.xml><?xml version="1.0" encoding="utf-8"?>
<table xmlns="http://schemas.openxmlformats.org/spreadsheetml/2006/main" id="74" name="Table74" displayName="Table74" ref="C7" headerRowCount="0" totalsRowShown="0">
  <tableColumns count="1">
    <tableColumn id="1" name="Column1"/>
  </tableColumns>
  <tableStyleInfo name="tableStyle74" showFirstColumn="0" showLastColumn="0" showRowStripes="1" showColumnStripes="0"/>
</table>
</file>

<file path=xl/tables/table46.xml><?xml version="1.0" encoding="utf-8"?>
<table xmlns="http://schemas.openxmlformats.org/spreadsheetml/2006/main" id="75" name="Table75" displayName="Table75" ref="E7" headerRowCount="0" totalsRowShown="0">
  <tableColumns count="1">
    <tableColumn id="1" name="Column1"/>
  </tableColumns>
  <tableStyleInfo name="tableStyle75" showFirstColumn="0" showLastColumn="0" showRowStripes="1" showColumnStripes="0"/>
</table>
</file>

<file path=xl/tables/table47.xml><?xml version="1.0" encoding="utf-8"?>
<table xmlns="http://schemas.openxmlformats.org/spreadsheetml/2006/main" id="76" name="Table76" displayName="Table76" ref="G7" headerRowCount="0" totalsRowShown="0">
  <tableColumns count="1">
    <tableColumn id="1" name="Column1"/>
  </tableColumns>
  <tableStyleInfo name="tableStyle76" showFirstColumn="0" showLastColumn="0" showRowStripes="1" showColumnStripes="0"/>
</table>
</file>

<file path=xl/tables/table48.xml><?xml version="1.0" encoding="utf-8"?>
<table xmlns="http://schemas.openxmlformats.org/spreadsheetml/2006/main" id="77" name="Table77" displayName="Table77" ref="I7" headerRowCount="0" totalsRowShown="0">
  <tableColumns count="1">
    <tableColumn id="1" name="Column1"/>
  </tableColumns>
  <tableStyleInfo name="tableStyle77" showFirstColumn="0" showLastColumn="0" showRowStripes="1" showColumnStripes="0"/>
</table>
</file>

<file path=xl/tables/table49.xml><?xml version="1.0" encoding="utf-8"?>
<table xmlns="http://schemas.openxmlformats.org/spreadsheetml/2006/main" id="78" name="Table78" displayName="Table78" ref="I9" headerRowCount="0" totalsRowShown="0">
  <tableColumns count="1">
    <tableColumn id="1" name="Column1"/>
  </tableColumns>
  <tableStyleInfo name="tableStyle78" showFirstColumn="0" showLastColumn="0" showRowStripes="1" showColumnStripes="0"/>
</table>
</file>

<file path=xl/tables/table5.xml><?xml version="1.0" encoding="utf-8"?>
<table xmlns="http://schemas.openxmlformats.org/spreadsheetml/2006/main" id="7" name="Table7" displayName="Table7" ref="A6:K55" headerRowCount="0" totalsRowShown="0">
  <tableColumns count="11">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s>
  <tableStyleInfo name="tableStyle7" showFirstColumn="0" showLastColumn="0" showRowStripes="1" showColumnStripes="0"/>
</table>
</file>

<file path=xl/tables/table50.xml><?xml version="1.0" encoding="utf-8"?>
<table xmlns="http://schemas.openxmlformats.org/spreadsheetml/2006/main" id="79" name="Table79" displayName="Table79" ref="G9" headerRowCount="0" totalsRowShown="0">
  <tableColumns count="1">
    <tableColumn id="1" name="Column1"/>
  </tableColumns>
  <tableStyleInfo name="tableStyle79" showFirstColumn="0" showLastColumn="0" showRowStripes="1" showColumnStripes="0"/>
</table>
</file>

<file path=xl/tables/table51.xml><?xml version="1.0" encoding="utf-8"?>
<table xmlns="http://schemas.openxmlformats.org/spreadsheetml/2006/main" id="80" name="Table80" displayName="Table80" ref="E9" headerRowCount="0" totalsRowShown="0">
  <tableColumns count="1">
    <tableColumn id="1" name="Column1"/>
  </tableColumns>
  <tableStyleInfo name="tableStyle80" showFirstColumn="0" showLastColumn="0" showRowStripes="1" showColumnStripes="0"/>
</table>
</file>

<file path=xl/tables/table52.xml><?xml version="1.0" encoding="utf-8"?>
<table xmlns="http://schemas.openxmlformats.org/spreadsheetml/2006/main" id="81" name="Table81" displayName="Table81" ref="C9" headerRowCount="0" totalsRowShown="0">
  <tableColumns count="1">
    <tableColumn id="1" name="Column1"/>
  </tableColumns>
  <tableStyleInfo name="tableStyle81" showFirstColumn="0" showLastColumn="0" showRowStripes="1" showColumnStripes="0"/>
</table>
</file>

<file path=xl/tables/table53.xml><?xml version="1.0" encoding="utf-8"?>
<table xmlns="http://schemas.openxmlformats.org/spreadsheetml/2006/main" id="82" name="Table82" displayName="Table82" ref="F7:F38" headerRowCount="0" totalsRowShown="0">
  <tableColumns count="1">
    <tableColumn id="1" name="Column1"/>
  </tableColumns>
  <tableStyleInfo name="tableStyle82" showFirstColumn="0" showLastColumn="0" showRowStripes="1" showColumnStripes="0"/>
</table>
</file>

<file path=xl/tables/table54.xml><?xml version="1.0" encoding="utf-8"?>
<table xmlns="http://schemas.openxmlformats.org/spreadsheetml/2006/main" id="83" name="Table83" displayName="Table83" ref="H7:H38" headerRowCount="0" totalsRowShown="0">
  <tableColumns count="1">
    <tableColumn id="1" name="Column1"/>
  </tableColumns>
  <tableStyleInfo name="tableStyle83" showFirstColumn="0" showLastColumn="0" showRowStripes="1" showColumnStripes="0"/>
</table>
</file>

<file path=xl/tables/table55.xml><?xml version="1.0" encoding="utf-8"?>
<table xmlns="http://schemas.openxmlformats.org/spreadsheetml/2006/main" id="84" name="Table84" displayName="Table84" ref="G11:G38" headerRowCount="0" totalsRowShown="0">
  <tableColumns count="1">
    <tableColumn id="1" name="Column1"/>
  </tableColumns>
  <tableStyleInfo name="tableStyle84" showFirstColumn="0" showLastColumn="0" showRowStripes="1" showColumnStripes="0"/>
</table>
</file>

<file path=xl/tables/table56.xml><?xml version="1.0" encoding="utf-8"?>
<table xmlns="http://schemas.openxmlformats.org/spreadsheetml/2006/main" id="85" name="Table85" displayName="Table85" ref="E11:E38" headerRowCount="0" totalsRowShown="0">
  <tableColumns count="1">
    <tableColumn id="1" name="Column1"/>
  </tableColumns>
  <tableStyleInfo name="tableStyle85" showFirstColumn="0" showLastColumn="0" showRowStripes="1" showColumnStripes="0"/>
</table>
</file>

<file path=xl/tables/table57.xml><?xml version="1.0" encoding="utf-8"?>
<table xmlns="http://schemas.openxmlformats.org/spreadsheetml/2006/main" id="86" name="Table86" displayName="Table86" ref="C11:C38" headerRowCount="0" totalsRowShown="0">
  <tableColumns count="1">
    <tableColumn id="1" name="Column1"/>
  </tableColumns>
  <tableStyleInfo name="tableStyle86" showFirstColumn="0" showLastColumn="0" showRowStripes="1" showColumnStripes="0"/>
</table>
</file>

<file path=xl/tables/table58.xml><?xml version="1.0" encoding="utf-8"?>
<table xmlns="http://schemas.openxmlformats.org/spreadsheetml/2006/main" id="87" name="Table87" displayName="Table87" ref="D7:D38" headerRowCount="0" totalsRowShown="0">
  <tableColumns count="1">
    <tableColumn id="1" name="Column1"/>
  </tableColumns>
  <tableStyleInfo name="tableStyle87" showFirstColumn="0" showLastColumn="0" showRowStripes="1" showColumnStripes="0"/>
</table>
</file>

<file path=xl/tables/table59.xml><?xml version="1.0" encoding="utf-8"?>
<table xmlns="http://schemas.openxmlformats.org/spreadsheetml/2006/main" id="88" name="Table88" displayName="Table88" ref="A7:B38" headerRowCount="0" totalsRowShown="0">
  <tableColumns count="2">
    <tableColumn id="1" name="Column1"/>
    <tableColumn id="2" name="Column2"/>
  </tableColumns>
  <tableStyleInfo name="tableStyle88" showFirstColumn="0" showLastColumn="0" showRowStripes="1" showColumnStripes="0"/>
</table>
</file>

<file path=xl/tables/table6.xml><?xml version="1.0" encoding="utf-8"?>
<table xmlns="http://schemas.openxmlformats.org/spreadsheetml/2006/main" id="8" name="Table8" displayName="Table8" ref="L6:L56" headerRowCount="0" totalsRowShown="0">
  <tableColumns count="1">
    <tableColumn id="1" name="Column1"/>
  </tableColumns>
  <tableStyleInfo name="tableStyle8" showFirstColumn="0" showLastColumn="0" showRowStripes="1" showColumnStripes="0"/>
</table>
</file>

<file path=xl/tables/table60.xml><?xml version="1.0" encoding="utf-8"?>
<table xmlns="http://schemas.openxmlformats.org/spreadsheetml/2006/main" id="89" name="Table89" displayName="Table89" ref="J7:U38" headerRowCount="0" totalsRowShown="0">
  <tableColumns count="12">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s>
  <tableStyleInfo name="tableStyle89" showFirstColumn="0" showLastColumn="0" showRowStripes="1" showColumnStripes="0"/>
</table>
</file>

<file path=xl/tables/table61.xml><?xml version="1.0" encoding="utf-8"?>
<table xmlns="http://schemas.openxmlformats.org/spreadsheetml/2006/main" id="90" name="Table90" displayName="Table90" ref="I11:I38" headerRowCount="0" totalsRowShown="0">
  <tableColumns count="1">
    <tableColumn id="1" name="Column1"/>
  </tableColumns>
  <tableStyleInfo name="tableStyle90" showFirstColumn="0" showLastColumn="0" showRowStripes="1" showColumnStripes="0"/>
</table>
</file>

<file path=xl/tables/table62.xml><?xml version="1.0" encoding="utf-8"?>
<table xmlns="http://schemas.openxmlformats.org/spreadsheetml/2006/main" id="91" name="Table91" displayName="Table91" ref="C7" headerRowCount="0" totalsRowShown="0">
  <tableColumns count="1">
    <tableColumn id="1" name="Column1"/>
  </tableColumns>
  <tableStyleInfo name="tableStyle91" showFirstColumn="0" showLastColumn="0" showRowStripes="1" showColumnStripes="0"/>
</table>
</file>

<file path=xl/tables/table63.xml><?xml version="1.0" encoding="utf-8"?>
<table xmlns="http://schemas.openxmlformats.org/spreadsheetml/2006/main" id="92" name="Table92" displayName="Table92" ref="E7" headerRowCount="0" totalsRowShown="0">
  <tableColumns count="1">
    <tableColumn id="1" name="Column1"/>
  </tableColumns>
  <tableStyleInfo name="tableStyle92" showFirstColumn="0" showLastColumn="0" showRowStripes="1" showColumnStripes="0"/>
</table>
</file>

<file path=xl/tables/table64.xml><?xml version="1.0" encoding="utf-8"?>
<table xmlns="http://schemas.openxmlformats.org/spreadsheetml/2006/main" id="93" name="Table93" displayName="Table93" ref="G7" headerRowCount="0" totalsRowShown="0">
  <tableColumns count="1">
    <tableColumn id="1" name="Column1"/>
  </tableColumns>
  <tableStyleInfo name="tableStyle93" showFirstColumn="0" showLastColumn="0" showRowStripes="1" showColumnStripes="0"/>
</table>
</file>

<file path=xl/tables/table65.xml><?xml version="1.0" encoding="utf-8"?>
<table xmlns="http://schemas.openxmlformats.org/spreadsheetml/2006/main" id="94" name="Table94" displayName="Table94" ref="I7" headerRowCount="0" totalsRowShown="0">
  <tableColumns count="1">
    <tableColumn id="1" name="Column1"/>
  </tableColumns>
  <tableStyleInfo name="tableStyle94" showFirstColumn="0" showLastColumn="0" showRowStripes="1" showColumnStripes="0"/>
</table>
</file>

<file path=xl/tables/table66.xml><?xml version="1.0" encoding="utf-8"?>
<table xmlns="http://schemas.openxmlformats.org/spreadsheetml/2006/main" id="95" name="Table95" displayName="Table95" ref="I9" headerRowCount="0" totalsRowShown="0">
  <tableColumns count="1">
    <tableColumn id="1" name="Column1"/>
  </tableColumns>
  <tableStyleInfo name="tableStyle95" showFirstColumn="0" showLastColumn="0" showRowStripes="1" showColumnStripes="0"/>
</table>
</file>

<file path=xl/tables/table67.xml><?xml version="1.0" encoding="utf-8"?>
<table xmlns="http://schemas.openxmlformats.org/spreadsheetml/2006/main" id="96" name="Table96" displayName="Table96" ref="J7:S24" headerRowCount="0" totalsRowShown="0">
  <tableColumns count="10">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s>
  <tableStyleInfo name="tableStyle96" showFirstColumn="0" showLastColumn="0" showRowStripes="1" showColumnStripes="0"/>
</table>
</file>

<file path=xl/tables/table68.xml><?xml version="1.0" encoding="utf-8"?>
<table xmlns="http://schemas.openxmlformats.org/spreadsheetml/2006/main" id="97" name="Table97" displayName="Table97" ref="H7:H24" headerRowCount="0" totalsRowShown="0">
  <tableColumns count="1">
    <tableColumn id="1" name="Column1"/>
  </tableColumns>
  <tableStyleInfo name="tableStyle97" showFirstColumn="0" showLastColumn="0" showRowStripes="1" showColumnStripes="0"/>
</table>
</file>

<file path=xl/tables/table69.xml><?xml version="1.0" encoding="utf-8"?>
<table xmlns="http://schemas.openxmlformats.org/spreadsheetml/2006/main" id="98" name="Table98" displayName="Table98" ref="F7:F24" headerRowCount="0" totalsRowShown="0">
  <tableColumns count="1">
    <tableColumn id="1" name="Column1"/>
  </tableColumns>
  <tableStyleInfo name="tableStyle98" showFirstColumn="0" showLastColumn="0" showRowStripes="1" showColumnStripes="0"/>
</table>
</file>

<file path=xl/tables/table7.xml><?xml version="1.0" encoding="utf-8"?>
<table xmlns="http://schemas.openxmlformats.org/spreadsheetml/2006/main" id="9" name="Table9" displayName="Table9" ref="M6:M55" headerRowCount="0" totalsRowShown="0">
  <tableColumns count="1">
    <tableColumn id="1" name="Column1"/>
  </tableColumns>
  <tableStyleInfo name="tableStyle9" showFirstColumn="0" showLastColumn="0" showRowStripes="1" showColumnStripes="0"/>
</table>
</file>

<file path=xl/tables/table70.xml><?xml version="1.0" encoding="utf-8"?>
<table xmlns="http://schemas.openxmlformats.org/spreadsheetml/2006/main" id="99" name="Table99" displayName="Table99" ref="G9" headerRowCount="0" totalsRowShown="0">
  <tableColumns count="1">
    <tableColumn id="1" name="Column1"/>
  </tableColumns>
  <tableStyleInfo name="tableStyle99" showFirstColumn="0" showLastColumn="0" showRowStripes="1" showColumnStripes="0"/>
</table>
</file>

<file path=xl/tables/table71.xml><?xml version="1.0" encoding="utf-8"?>
<table xmlns="http://schemas.openxmlformats.org/spreadsheetml/2006/main" id="100" name="Table100" displayName="Table100" ref="E9" headerRowCount="0" totalsRowShown="0">
  <tableColumns count="1">
    <tableColumn id="1" name="Column1"/>
  </tableColumns>
  <tableStyleInfo name="tableStyle100" showFirstColumn="0" showLastColumn="0" showRowStripes="1" showColumnStripes="0"/>
</table>
</file>

<file path=xl/tables/table72.xml><?xml version="1.0" encoding="utf-8"?>
<table xmlns="http://schemas.openxmlformats.org/spreadsheetml/2006/main" id="101" name="Table101" displayName="Table101" ref="C9" headerRowCount="0" totalsRowShown="0">
  <tableColumns count="1">
    <tableColumn id="1" name="Column1"/>
  </tableColumns>
  <tableStyleInfo name="tableStyle101" showFirstColumn="0" showLastColumn="0" showRowStripes="1" showColumnStripes="0"/>
</table>
</file>

<file path=xl/tables/table73.xml><?xml version="1.0" encoding="utf-8"?>
<table xmlns="http://schemas.openxmlformats.org/spreadsheetml/2006/main" id="102" name="Table102" displayName="Table102" ref="D7:D24" headerRowCount="0" totalsRowShown="0">
  <tableColumns count="1">
    <tableColumn id="1" name="Column1"/>
  </tableColumns>
  <tableStyleInfo name="tableStyle102" showFirstColumn="0" showLastColumn="0" showRowStripes="1" showColumnStripes="0"/>
</table>
</file>

<file path=xl/tables/table74.xml><?xml version="1.0" encoding="utf-8"?>
<table xmlns="http://schemas.openxmlformats.org/spreadsheetml/2006/main" id="103" name="Table103" displayName="Table103" ref="A7:B24" headerRowCount="0" totalsRowShown="0">
  <tableColumns count="2">
    <tableColumn id="1" name="Column1"/>
    <tableColumn id="2" name="Column2"/>
  </tableColumns>
  <tableStyleInfo name="tableStyle103" showFirstColumn="0" showLastColumn="0" showRowStripes="1" showColumnStripes="0"/>
</table>
</file>

<file path=xl/tables/table75.xml><?xml version="1.0" encoding="utf-8"?>
<table xmlns="http://schemas.openxmlformats.org/spreadsheetml/2006/main" id="104" name="Table104" displayName="Table104" ref="C11:C24" headerRowCount="0" totalsRowShown="0">
  <tableColumns count="1">
    <tableColumn id="1" name="Column1"/>
  </tableColumns>
  <tableStyleInfo name="tableStyle104" showFirstColumn="0" showLastColumn="0" showRowStripes="1" showColumnStripes="0"/>
</table>
</file>

<file path=xl/tables/table76.xml><?xml version="1.0" encoding="utf-8"?>
<table xmlns="http://schemas.openxmlformats.org/spreadsheetml/2006/main" id="105" name="Table105" displayName="Table105" ref="E11:E24" headerRowCount="0" totalsRowShown="0">
  <tableColumns count="1">
    <tableColumn id="1" name="Column1"/>
  </tableColumns>
  <tableStyleInfo name="tableStyle105" showFirstColumn="0" showLastColumn="0" showRowStripes="1" showColumnStripes="0"/>
</table>
</file>

<file path=xl/tables/table77.xml><?xml version="1.0" encoding="utf-8"?>
<table xmlns="http://schemas.openxmlformats.org/spreadsheetml/2006/main" id="106" name="Table106" displayName="Table106" ref="G11:G24" headerRowCount="0" totalsRowShown="0">
  <tableColumns count="1">
    <tableColumn id="1" name="Column1"/>
  </tableColumns>
  <tableStyleInfo name="tableStyle106" showFirstColumn="0" showLastColumn="0" showRowStripes="1" showColumnStripes="0"/>
</table>
</file>

<file path=xl/tables/table78.xml><?xml version="1.0" encoding="utf-8"?>
<table xmlns="http://schemas.openxmlformats.org/spreadsheetml/2006/main" id="107" name="Table107" displayName="Table107" ref="I11:I24" headerRowCount="0" totalsRowShown="0">
  <tableColumns count="1">
    <tableColumn id="1" name="Column1"/>
  </tableColumns>
  <tableStyleInfo name="tableStyle107" showFirstColumn="0" showLastColumn="0" showRowStripes="1" showColumnStripes="0"/>
</table>
</file>

<file path=xl/tables/table79.xml><?xml version="1.0" encoding="utf-8"?>
<table xmlns="http://schemas.openxmlformats.org/spreadsheetml/2006/main" id="108" name="Table108" displayName="Table108" ref="AA52:AA88" headerRowCount="0" totalsRowShown="0">
  <tableColumns count="1">
    <tableColumn id="1" name="Column1"/>
  </tableColumns>
  <tableStyleInfo name="tableStyle108" showFirstColumn="0" showLastColumn="0" showRowStripes="1" showColumnStripes="0"/>
</table>
</file>

<file path=xl/tables/table8.xml><?xml version="1.0" encoding="utf-8"?>
<table xmlns="http://schemas.openxmlformats.org/spreadsheetml/2006/main" id="10" name="Table10" displayName="Table10" ref="N6:N56" headerRowCount="0" totalsRowShown="0">
  <tableColumns count="1">
    <tableColumn id="1" name="Column1"/>
  </tableColumns>
  <tableStyleInfo name="tableStyle10" showFirstColumn="0" showLastColumn="0" showRowStripes="1" showColumnStripes="0"/>
</table>
</file>

<file path=xl/tables/table80.xml><?xml version="1.0" encoding="utf-8"?>
<table xmlns="http://schemas.openxmlformats.org/spreadsheetml/2006/main" id="109" name="Table109" displayName="Table109" ref="A52:A88" headerRowCount="0" totalsRowShown="0">
  <tableColumns count="1">
    <tableColumn id="1" name="Column1"/>
  </tableColumns>
  <tableStyleInfo name="tableStyle109" showFirstColumn="0" showLastColumn="0" showRowStripes="1" showColumnStripes="0"/>
</table>
</file>

<file path=xl/tables/table81.xml><?xml version="1.0" encoding="utf-8"?>
<table xmlns="http://schemas.openxmlformats.org/spreadsheetml/2006/main" id="110" name="Table110" displayName="Table110" ref="B7:AA33" headerRowCount="0" totalsRowShown="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tableStyle110" showFirstColumn="0" showLastColumn="0" showRowStripes="1" showColumnStripes="0"/>
</table>
</file>

<file path=xl/tables/table82.xml><?xml version="1.0" encoding="utf-8"?>
<table xmlns="http://schemas.openxmlformats.org/spreadsheetml/2006/main" id="111" name="Table111" displayName="Table111" ref="AB7:AB36" headerRowCount="0" totalsRowShown="0">
  <tableColumns count="1">
    <tableColumn id="1" name="Column1"/>
  </tableColumns>
  <tableStyleInfo name="tableStyle111" showFirstColumn="0" showLastColumn="0" showRowStripes="1" showColumnStripes="0"/>
</table>
</file>

<file path=xl/tables/table83.xml><?xml version="1.0" encoding="utf-8"?>
<table xmlns="http://schemas.openxmlformats.org/spreadsheetml/2006/main" id="112" name="Table112" displayName="Table112" ref="U35:AA35" headerRowCount="0" totalsRowShown="0">
  <tableColumns count="7">
    <tableColumn id="1" name="Column1"/>
    <tableColumn id="2" name="Column2"/>
    <tableColumn id="3" name="Column3"/>
    <tableColumn id="4" name="Column4"/>
    <tableColumn id="5" name="Column5"/>
    <tableColumn id="6" name="Column6"/>
    <tableColumn id="7" name="Column7"/>
  </tableColumns>
  <tableStyleInfo name="tableStyle112" showFirstColumn="0" showLastColumn="0" showRowStripes="1" showColumnStripes="0"/>
</table>
</file>

<file path=xl/tables/table84.xml><?xml version="1.0" encoding="utf-8"?>
<table xmlns="http://schemas.openxmlformats.org/spreadsheetml/2006/main" id="113" name="Table113" displayName="Table113" ref="B22:AA62" headerRowCount="0" totalsRowShown="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tableStyle113" showFirstColumn="0" showLastColumn="0" showRowStripes="1" showColumnStripes="0"/>
</table>
</file>

<file path=xl/tables/table85.xml><?xml version="1.0" encoding="utf-8"?>
<table xmlns="http://schemas.openxmlformats.org/spreadsheetml/2006/main" id="114" name="Table114" displayName="Table114" ref="A22:A48" headerRowCount="0" totalsRowShown="0">
  <tableColumns count="1">
    <tableColumn id="1" name="Column1"/>
  </tableColumns>
  <tableStyleInfo name="tableStyle114" showFirstColumn="0" showLastColumn="0" showRowStripes="1" showColumnStripes="0"/>
</table>
</file>

<file path=xl/tables/table86.xml><?xml version="1.0" encoding="utf-8"?>
<table xmlns="http://schemas.openxmlformats.org/spreadsheetml/2006/main" id="115" name="Table115" displayName="Table115" ref="A50:A62" headerRowCount="0" totalsRowShown="0">
  <tableColumns count="1">
    <tableColumn id="1" name="Column1"/>
  </tableColumns>
  <tableStyleInfo name="tableStyle115" showFirstColumn="0" showLastColumn="0" showRowStripes="1" showColumnStripes="0"/>
</table>
</file>

<file path=xl/tables/table87.xml><?xml version="1.0" encoding="utf-8"?>
<table xmlns="http://schemas.openxmlformats.org/spreadsheetml/2006/main" id="116" name="Table116" displayName="Table116" ref="A68:AA110" headerRowCount="0" totalsRowShown="0">
  <tableColumns count="2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s>
  <tableStyleInfo name="tableStyle116" showFirstColumn="0" showLastColumn="0" showRowStripes="1" showColumnStripes="0"/>
</table>
</file>

<file path=xl/tables/table88.xml><?xml version="1.0" encoding="utf-8"?>
<table xmlns="http://schemas.openxmlformats.org/spreadsheetml/2006/main" id="117" name="Table117" displayName="Table117" ref="A116:AA156" headerRowCount="0" totalsRowShown="0">
  <tableColumns count="2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s>
  <tableStyleInfo name="tableStyle117" showFirstColumn="0" showLastColumn="0" showRowStripes="1" showColumnStripes="0"/>
</table>
</file>

<file path=xl/tables/table89.xml><?xml version="1.0" encoding="utf-8"?>
<table xmlns="http://schemas.openxmlformats.org/spreadsheetml/2006/main" id="119" name="Table119" displayName="Table119" ref="A7:Y23" headerRowCount="0" totalsRowShown="0">
  <tableColumns count="25">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s>
  <tableStyleInfo name="tableStyle119" showFirstColumn="0" showLastColumn="0" showRowStripes="1" showColumnStripes="0"/>
</table>
</file>

<file path=xl/tables/table9.xml><?xml version="1.0" encoding="utf-8"?>
<table xmlns="http://schemas.openxmlformats.org/spreadsheetml/2006/main" id="11" name="Table11" displayName="Table11" ref="P6:P56" headerRowCount="0" totalsRowShown="0">
  <tableColumns count="1">
    <tableColumn id="1" name="Column1"/>
  </tableColumns>
  <tableStyleInfo name="tableStyle11" showFirstColumn="0" showLastColumn="0" showRowStripes="1" showColumnStripes="0"/>
</table>
</file>

<file path=xl/tables/table90.xml><?xml version="1.0" encoding="utf-8"?>
<table xmlns="http://schemas.openxmlformats.org/spreadsheetml/2006/main" id="120" name="Table120" displayName="Table120" ref="A31:Y48" headerRowCount="0" totalsRowShown="0">
  <tableColumns count="25">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dataDxfId="6"/>
    <tableColumn id="20" name="Column20" dataDxfId="5"/>
    <tableColumn id="21" name="Column21" dataDxfId="4"/>
    <tableColumn id="22" name="Column22" dataDxfId="3"/>
    <tableColumn id="23" name="Column23" dataDxfId="2"/>
    <tableColumn id="24" name="Column24" dataDxfId="1"/>
    <tableColumn id="25" name="Column25" dataDxfId="0"/>
  </tableColumns>
  <tableStyleInfo name="tableStyle120" showFirstColumn="0" showLastColumn="0" showRowStripes="1" showColumnStripes="0"/>
</table>
</file>

<file path=xl/tables/table91.xml><?xml version="1.0" encoding="utf-8"?>
<table xmlns="http://schemas.openxmlformats.org/spreadsheetml/2006/main" id="121" name="Table121" displayName="Table121" ref="A7:Q24" headerRowCount="0" totalsRowShown="0">
  <tableColumns count="1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s>
  <tableStyleInfo name="tableStyle1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table" Target="../tables/table31.xml"/><Relationship Id="rId13" Type="http://schemas.openxmlformats.org/officeDocument/2006/relationships/table" Target="../tables/table36.xml"/><Relationship Id="rId18" Type="http://schemas.openxmlformats.org/officeDocument/2006/relationships/table" Target="../tables/table41.xml"/><Relationship Id="rId3" Type="http://schemas.openxmlformats.org/officeDocument/2006/relationships/table" Target="../tables/table26.xml"/><Relationship Id="rId21" Type="http://schemas.openxmlformats.org/officeDocument/2006/relationships/table" Target="../tables/table44.xml"/><Relationship Id="rId7" Type="http://schemas.openxmlformats.org/officeDocument/2006/relationships/table" Target="../tables/table30.xml"/><Relationship Id="rId12" Type="http://schemas.openxmlformats.org/officeDocument/2006/relationships/table" Target="../tables/table35.xml"/><Relationship Id="rId17" Type="http://schemas.openxmlformats.org/officeDocument/2006/relationships/table" Target="../tables/table40.xml"/><Relationship Id="rId2" Type="http://schemas.openxmlformats.org/officeDocument/2006/relationships/table" Target="../tables/table25.xml"/><Relationship Id="rId16" Type="http://schemas.openxmlformats.org/officeDocument/2006/relationships/table" Target="../tables/table39.xml"/><Relationship Id="rId20" Type="http://schemas.openxmlformats.org/officeDocument/2006/relationships/table" Target="../tables/table43.xml"/><Relationship Id="rId1" Type="http://schemas.openxmlformats.org/officeDocument/2006/relationships/table" Target="../tables/table24.xml"/><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table" Target="../tables/table28.xml"/><Relationship Id="rId15" Type="http://schemas.openxmlformats.org/officeDocument/2006/relationships/table" Target="../tables/table38.xml"/><Relationship Id="rId10" Type="http://schemas.openxmlformats.org/officeDocument/2006/relationships/table" Target="../tables/table33.xml"/><Relationship Id="rId19" Type="http://schemas.openxmlformats.org/officeDocument/2006/relationships/table" Target="../tables/table42.xml"/><Relationship Id="rId4" Type="http://schemas.openxmlformats.org/officeDocument/2006/relationships/table" Target="../tables/table27.xml"/><Relationship Id="rId9" Type="http://schemas.openxmlformats.org/officeDocument/2006/relationships/table" Target="../tables/table32.xml"/><Relationship Id="rId14" Type="http://schemas.openxmlformats.org/officeDocument/2006/relationships/table" Target="../tables/table37.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52.xml"/><Relationship Id="rId13" Type="http://schemas.openxmlformats.org/officeDocument/2006/relationships/table" Target="../tables/table57.xml"/><Relationship Id="rId3" Type="http://schemas.openxmlformats.org/officeDocument/2006/relationships/table" Target="../tables/table47.xml"/><Relationship Id="rId7" Type="http://schemas.openxmlformats.org/officeDocument/2006/relationships/table" Target="../tables/table51.xml"/><Relationship Id="rId12" Type="http://schemas.openxmlformats.org/officeDocument/2006/relationships/table" Target="../tables/table56.xml"/><Relationship Id="rId17" Type="http://schemas.openxmlformats.org/officeDocument/2006/relationships/table" Target="../tables/table61.xml"/><Relationship Id="rId2" Type="http://schemas.openxmlformats.org/officeDocument/2006/relationships/table" Target="../tables/table46.xml"/><Relationship Id="rId16" Type="http://schemas.openxmlformats.org/officeDocument/2006/relationships/table" Target="../tables/table60.xml"/><Relationship Id="rId1" Type="http://schemas.openxmlformats.org/officeDocument/2006/relationships/table" Target="../tables/table45.xml"/><Relationship Id="rId6" Type="http://schemas.openxmlformats.org/officeDocument/2006/relationships/table" Target="../tables/table50.xml"/><Relationship Id="rId11" Type="http://schemas.openxmlformats.org/officeDocument/2006/relationships/table" Target="../tables/table55.xml"/><Relationship Id="rId5" Type="http://schemas.openxmlformats.org/officeDocument/2006/relationships/table" Target="../tables/table49.xml"/><Relationship Id="rId15" Type="http://schemas.openxmlformats.org/officeDocument/2006/relationships/table" Target="../tables/table59.xml"/><Relationship Id="rId10" Type="http://schemas.openxmlformats.org/officeDocument/2006/relationships/table" Target="../tables/table54.xml"/><Relationship Id="rId4" Type="http://schemas.openxmlformats.org/officeDocument/2006/relationships/table" Target="../tables/table48.xml"/><Relationship Id="rId9" Type="http://schemas.openxmlformats.org/officeDocument/2006/relationships/table" Target="../tables/table53.xml"/><Relationship Id="rId14" Type="http://schemas.openxmlformats.org/officeDocument/2006/relationships/table" Target="../tables/table58.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69.xml"/><Relationship Id="rId13" Type="http://schemas.openxmlformats.org/officeDocument/2006/relationships/table" Target="../tables/table74.xml"/><Relationship Id="rId3" Type="http://schemas.openxmlformats.org/officeDocument/2006/relationships/table" Target="../tables/table64.xml"/><Relationship Id="rId7" Type="http://schemas.openxmlformats.org/officeDocument/2006/relationships/table" Target="../tables/table68.xml"/><Relationship Id="rId12" Type="http://schemas.openxmlformats.org/officeDocument/2006/relationships/table" Target="../tables/table73.xml"/><Relationship Id="rId17" Type="http://schemas.openxmlformats.org/officeDocument/2006/relationships/table" Target="../tables/table78.xml"/><Relationship Id="rId2" Type="http://schemas.openxmlformats.org/officeDocument/2006/relationships/table" Target="../tables/table63.xml"/><Relationship Id="rId16" Type="http://schemas.openxmlformats.org/officeDocument/2006/relationships/table" Target="../tables/table77.xml"/><Relationship Id="rId1" Type="http://schemas.openxmlformats.org/officeDocument/2006/relationships/table" Target="../tables/table62.xml"/><Relationship Id="rId6" Type="http://schemas.openxmlformats.org/officeDocument/2006/relationships/table" Target="../tables/table67.xml"/><Relationship Id="rId11" Type="http://schemas.openxmlformats.org/officeDocument/2006/relationships/table" Target="../tables/table72.xml"/><Relationship Id="rId5" Type="http://schemas.openxmlformats.org/officeDocument/2006/relationships/table" Target="../tables/table66.xml"/><Relationship Id="rId15" Type="http://schemas.openxmlformats.org/officeDocument/2006/relationships/table" Target="../tables/table76.xml"/><Relationship Id="rId10" Type="http://schemas.openxmlformats.org/officeDocument/2006/relationships/table" Target="../tables/table71.xml"/><Relationship Id="rId4" Type="http://schemas.openxmlformats.org/officeDocument/2006/relationships/table" Target="../tables/table65.xml"/><Relationship Id="rId9" Type="http://schemas.openxmlformats.org/officeDocument/2006/relationships/table" Target="../tables/table70.xml"/><Relationship Id="rId14" Type="http://schemas.openxmlformats.org/officeDocument/2006/relationships/table" Target="../tables/table75.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80.xml"/><Relationship Id="rId1" Type="http://schemas.openxmlformats.org/officeDocument/2006/relationships/table" Target="../tables/table79.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83.xml"/><Relationship Id="rId2" Type="http://schemas.openxmlformats.org/officeDocument/2006/relationships/table" Target="../tables/table82.xml"/><Relationship Id="rId1" Type="http://schemas.openxmlformats.org/officeDocument/2006/relationships/table" Target="../tables/table81.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86.xml"/><Relationship Id="rId2" Type="http://schemas.openxmlformats.org/officeDocument/2006/relationships/table" Target="../tables/table85.xml"/><Relationship Id="rId1" Type="http://schemas.openxmlformats.org/officeDocument/2006/relationships/table" Target="../tables/table84.xml"/><Relationship Id="rId5" Type="http://schemas.openxmlformats.org/officeDocument/2006/relationships/table" Target="../tables/table88.xml"/><Relationship Id="rId4" Type="http://schemas.openxmlformats.org/officeDocument/2006/relationships/table" Target="../tables/table8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90.xml"/><Relationship Id="rId1" Type="http://schemas.openxmlformats.org/officeDocument/2006/relationships/table" Target="../tables/table8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1.bin"/><Relationship Id="rId6" Type="http://schemas.openxmlformats.org/officeDocument/2006/relationships/table" Target="../tables/table9.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table" Target="../tables/table17.xml"/><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showRuler="0" workbookViewId="0"/>
  </sheetViews>
  <sheetFormatPr defaultColWidth="13.7109375" defaultRowHeight="12.75"/>
  <cols>
    <col min="1" max="26" width="20.140625" customWidth="1"/>
  </cols>
  <sheetData>
    <row r="1" ht="16.7" customHeight="1"/>
    <row r="2" ht="16.7" customHeight="1"/>
    <row r="3" ht="16.7" customHeight="1"/>
    <row r="4" ht="16.7" customHeight="1"/>
    <row r="5" ht="16.7" customHeight="1"/>
    <row r="6" ht="16.7" customHeight="1"/>
    <row r="7" ht="16.7" customHeight="1"/>
    <row r="8" ht="16.7" customHeight="1"/>
    <row r="9" ht="16.7" customHeight="1"/>
    <row r="10" ht="16.7" customHeight="1"/>
    <row r="11" ht="16.7" customHeight="1"/>
    <row r="12" ht="16.7" customHeight="1"/>
    <row r="13" ht="16.7" customHeight="1"/>
    <row r="14" ht="16.7" customHeight="1"/>
    <row r="15" ht="16.7" customHeight="1"/>
    <row r="16" ht="16.7" customHeight="1"/>
    <row r="17" ht="16.7" customHeight="1"/>
    <row r="18" ht="16.7" customHeight="1"/>
    <row r="19" ht="16.7" customHeight="1"/>
    <row r="20" ht="16.7" customHeight="1"/>
    <row r="21" ht="16.7" customHeight="1"/>
    <row r="22" ht="16.7" customHeight="1"/>
    <row r="23" ht="16.7" customHeight="1"/>
    <row r="24" ht="16.7" customHeight="1"/>
    <row r="25" ht="16.7" customHeight="1"/>
    <row r="26" ht="16.7" customHeight="1"/>
    <row r="27" ht="16.7" customHeight="1"/>
    <row r="28" ht="16.7" customHeight="1"/>
    <row r="29" ht="16.7" customHeight="1"/>
    <row r="30" ht="16.7" customHeight="1"/>
    <row r="31" ht="16.7" customHeight="1"/>
    <row r="32"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5"/>
  <sheetViews>
    <sheetView showRuler="0" workbookViewId="0">
      <selection sqref="A1:Z1"/>
    </sheetView>
  </sheetViews>
  <sheetFormatPr defaultColWidth="13.7109375" defaultRowHeight="12.75"/>
  <cols>
    <col min="1" max="1" width="42.5703125" customWidth="1"/>
    <col min="2" max="2" width="10.140625" customWidth="1"/>
    <col min="3" max="3" width="0" hidden="1" customWidth="1"/>
    <col min="4" max="4" width="10.140625" customWidth="1"/>
    <col min="5" max="5" width="0" hidden="1" customWidth="1"/>
    <col min="6" max="6" width="10.140625" customWidth="1"/>
    <col min="7" max="7" width="0" hidden="1" customWidth="1"/>
    <col min="8" max="8" width="10.7109375" customWidth="1"/>
    <col min="9" max="9" width="0" hidden="1" customWidth="1"/>
    <col min="10" max="10" width="10.140625" customWidth="1"/>
    <col min="11" max="11" width="0" hidden="1" customWidth="1"/>
    <col min="12" max="12" width="10.7109375" customWidth="1"/>
    <col min="13" max="13" width="0" hidden="1" customWidth="1"/>
    <col min="14" max="14" width="10.140625" customWidth="1"/>
    <col min="15" max="15" width="0" hidden="1" customWidth="1"/>
    <col min="16" max="16" width="10.7109375" customWidth="1"/>
    <col min="17" max="17" width="0" hidden="1" customWidth="1"/>
    <col min="18" max="18" width="10.7109375" customWidth="1"/>
    <col min="19" max="19" width="0" hidden="1" customWidth="1"/>
    <col min="20" max="20" width="10.140625" customWidth="1"/>
    <col min="21" max="21" width="0" hidden="1" customWidth="1"/>
    <col min="22" max="22" width="10.140625" customWidth="1"/>
    <col min="23" max="23" width="0" hidden="1" customWidth="1"/>
    <col min="24" max="24" width="10.42578125" customWidth="1"/>
    <col min="25" max="25" width="0" hidden="1" customWidth="1"/>
    <col min="26" max="26" width="10.140625" customWidth="1"/>
  </cols>
  <sheetData>
    <row r="1" spans="1:26" s="239" customFormat="1">
      <c r="A1" s="293" t="s">
        <v>280</v>
      </c>
      <c r="B1" s="265"/>
      <c r="C1" s="265"/>
      <c r="D1" s="265"/>
      <c r="E1" s="265"/>
      <c r="F1" s="265"/>
      <c r="G1" s="265"/>
      <c r="H1" s="265"/>
      <c r="I1" s="265"/>
      <c r="J1" s="265"/>
      <c r="K1" s="265"/>
      <c r="L1" s="265"/>
      <c r="M1" s="265"/>
      <c r="N1" s="265"/>
      <c r="O1" s="265"/>
      <c r="P1" s="265"/>
      <c r="Q1" s="265"/>
      <c r="R1" s="265"/>
      <c r="S1" s="265"/>
      <c r="T1" s="265"/>
      <c r="U1" s="265"/>
      <c r="V1" s="265"/>
      <c r="W1" s="265"/>
      <c r="X1" s="265"/>
      <c r="Y1" s="265"/>
      <c r="Z1" s="265"/>
    </row>
    <row r="2" spans="1:26" s="239" customFormat="1">
      <c r="A2" s="293" t="s">
        <v>276</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6" s="239" customFormat="1" ht="16.7" customHeight="1">
      <c r="A3" s="292"/>
      <c r="B3" s="291" t="s">
        <v>33</v>
      </c>
      <c r="C3" s="294"/>
      <c r="D3" s="294"/>
      <c r="E3" s="294"/>
      <c r="F3" s="294"/>
      <c r="G3" s="294"/>
      <c r="H3" s="294"/>
      <c r="I3" s="294"/>
      <c r="J3" s="294"/>
      <c r="K3" s="294"/>
      <c r="L3" s="294"/>
      <c r="M3" s="294"/>
      <c r="N3" s="294"/>
      <c r="O3" s="294"/>
      <c r="P3" s="294"/>
      <c r="Q3" s="294"/>
      <c r="R3" s="294"/>
      <c r="S3" s="295"/>
      <c r="T3" s="291" t="s">
        <v>34</v>
      </c>
      <c r="U3" s="294"/>
      <c r="V3" s="294"/>
      <c r="W3" s="294"/>
      <c r="X3" s="294"/>
      <c r="Y3" s="294"/>
      <c r="Z3" s="294"/>
    </row>
    <row r="4" spans="1:26" ht="16.7" customHeight="1">
      <c r="A4" s="48" t="s">
        <v>281</v>
      </c>
      <c r="B4" s="56"/>
      <c r="C4" s="139"/>
      <c r="D4" s="56"/>
      <c r="E4" s="56"/>
      <c r="F4" s="56"/>
      <c r="G4" s="56"/>
      <c r="H4" s="56"/>
      <c r="I4" s="56"/>
      <c r="J4" s="56"/>
      <c r="K4" s="56"/>
      <c r="L4" s="262" t="s">
        <v>35</v>
      </c>
      <c r="M4" s="250"/>
      <c r="N4" s="250"/>
      <c r="O4" s="250"/>
      <c r="P4" s="250"/>
      <c r="Q4" s="250"/>
      <c r="R4" s="250"/>
      <c r="S4" s="112"/>
      <c r="T4" s="56"/>
      <c r="U4" s="56"/>
      <c r="V4" s="56"/>
      <c r="W4" s="56"/>
      <c r="X4" s="262" t="s">
        <v>36</v>
      </c>
      <c r="Y4" s="250"/>
      <c r="Z4" s="250"/>
    </row>
    <row r="5" spans="1:26" ht="16.7" customHeight="1">
      <c r="A5" s="42"/>
      <c r="B5" s="105" t="s">
        <v>37</v>
      </c>
      <c r="C5" s="113"/>
      <c r="D5" s="105" t="s">
        <v>38</v>
      </c>
      <c r="E5" s="113"/>
      <c r="F5" s="105" t="s">
        <v>39</v>
      </c>
      <c r="G5" s="113"/>
      <c r="H5" s="105" t="s">
        <v>40</v>
      </c>
      <c r="I5" s="113"/>
      <c r="J5" s="105" t="s">
        <v>41</v>
      </c>
      <c r="K5" s="113"/>
      <c r="L5" s="266" t="s">
        <v>38</v>
      </c>
      <c r="M5" s="250"/>
      <c r="N5" s="250"/>
      <c r="O5" s="106"/>
      <c r="P5" s="266" t="s">
        <v>41</v>
      </c>
      <c r="Q5" s="250"/>
      <c r="R5" s="250"/>
      <c r="S5" s="113"/>
      <c r="T5" s="128">
        <v>2020</v>
      </c>
      <c r="U5" s="113"/>
      <c r="V5" s="128">
        <v>2019</v>
      </c>
      <c r="W5" s="113"/>
      <c r="X5" s="269">
        <v>2019</v>
      </c>
      <c r="Y5" s="250"/>
      <c r="Z5" s="250"/>
    </row>
    <row r="6" spans="1:26" ht="16.7" customHeight="1">
      <c r="A6" s="38"/>
      <c r="B6" s="139"/>
      <c r="C6" s="58"/>
      <c r="D6" s="139"/>
      <c r="E6" s="58"/>
      <c r="F6" s="139"/>
      <c r="G6" s="58"/>
      <c r="H6" s="56"/>
      <c r="I6" s="112"/>
      <c r="J6" s="56"/>
      <c r="K6" s="112"/>
      <c r="L6" s="202" t="s">
        <v>81</v>
      </c>
      <c r="M6" s="75"/>
      <c r="N6" s="199" t="s">
        <v>43</v>
      </c>
      <c r="O6" s="202"/>
      <c r="P6" s="202" t="s">
        <v>81</v>
      </c>
      <c r="Q6" s="75"/>
      <c r="R6" s="199" t="s">
        <v>43</v>
      </c>
      <c r="S6" s="112"/>
      <c r="T6" s="56"/>
      <c r="U6" s="112"/>
      <c r="V6" s="56"/>
      <c r="W6" s="112"/>
      <c r="X6" s="202" t="s">
        <v>81</v>
      </c>
      <c r="Y6" s="75"/>
      <c r="Z6" s="199" t="s">
        <v>43</v>
      </c>
    </row>
    <row r="7" spans="1:26" ht="16.7" customHeight="1">
      <c r="A7" s="42" t="s">
        <v>130</v>
      </c>
      <c r="B7" s="126">
        <v>845000000</v>
      </c>
      <c r="C7" s="60"/>
      <c r="D7" s="126">
        <v>814000000</v>
      </c>
      <c r="E7" s="60"/>
      <c r="F7" s="126">
        <v>793000000</v>
      </c>
      <c r="G7" s="60"/>
      <c r="H7" s="126">
        <v>796000000</v>
      </c>
      <c r="I7" s="60"/>
      <c r="J7" s="126">
        <v>799000000</v>
      </c>
      <c r="K7" s="140"/>
      <c r="L7" s="122">
        <v>31000000</v>
      </c>
      <c r="N7" s="66">
        <v>3.80835380835381E-2</v>
      </c>
      <c r="O7" s="143"/>
      <c r="P7" s="122">
        <v>46000000</v>
      </c>
      <c r="R7" s="66">
        <v>5.7571964956195203E-2</v>
      </c>
      <c r="S7" s="140"/>
      <c r="T7" s="126">
        <v>2452000000</v>
      </c>
      <c r="U7" s="113"/>
      <c r="V7" s="126">
        <v>2386000000</v>
      </c>
      <c r="W7" s="113"/>
      <c r="X7" s="122">
        <v>66000000</v>
      </c>
      <c r="Z7" s="66">
        <v>2.7661357921207001E-2</v>
      </c>
    </row>
    <row r="8" spans="1:26" ht="16.7" customHeight="1">
      <c r="A8" s="38" t="s">
        <v>273</v>
      </c>
      <c r="B8" s="123">
        <v>495000000</v>
      </c>
      <c r="C8" s="63"/>
      <c r="D8" s="123">
        <v>428000000</v>
      </c>
      <c r="E8" s="63"/>
      <c r="F8" s="123">
        <v>357000000</v>
      </c>
      <c r="G8" s="63"/>
      <c r="H8" s="123">
        <v>296000000</v>
      </c>
      <c r="I8" s="63"/>
      <c r="J8" s="123">
        <v>336000000</v>
      </c>
      <c r="K8" s="110"/>
      <c r="L8" s="123">
        <v>67000000</v>
      </c>
      <c r="N8" s="18">
        <v>0.15654205607476601</v>
      </c>
      <c r="O8" s="110"/>
      <c r="P8" s="123">
        <v>159000000</v>
      </c>
      <c r="R8" s="18">
        <v>0.47321428571428598</v>
      </c>
      <c r="S8" s="110"/>
      <c r="T8" s="123">
        <v>1280000000</v>
      </c>
      <c r="U8" s="112"/>
      <c r="V8" s="123">
        <v>860000000</v>
      </c>
      <c r="W8" s="112"/>
      <c r="X8" s="123">
        <v>420000000</v>
      </c>
      <c r="Z8" s="18">
        <v>0.48837209302325602</v>
      </c>
    </row>
    <row r="9" spans="1:26" ht="16.7" customHeight="1">
      <c r="A9" s="42" t="s">
        <v>45</v>
      </c>
      <c r="B9" s="124">
        <v>1340000000</v>
      </c>
      <c r="C9" s="60"/>
      <c r="D9" s="124">
        <v>1242000000</v>
      </c>
      <c r="E9" s="60"/>
      <c r="F9" s="124">
        <v>1150000000</v>
      </c>
      <c r="G9" s="60"/>
      <c r="H9" s="124">
        <v>1092000000</v>
      </c>
      <c r="I9" s="60"/>
      <c r="J9" s="124">
        <v>1135000000</v>
      </c>
      <c r="K9" s="60"/>
      <c r="L9" s="124">
        <v>98000000</v>
      </c>
      <c r="N9" s="18">
        <v>7.8904991948470199E-2</v>
      </c>
      <c r="O9" s="60"/>
      <c r="P9" s="124">
        <v>205000000</v>
      </c>
      <c r="R9" s="18">
        <v>0.18061674008810599</v>
      </c>
      <c r="S9" s="60"/>
      <c r="T9" s="124">
        <v>3732000000</v>
      </c>
      <c r="U9" s="113"/>
      <c r="V9" s="124">
        <v>3246000000</v>
      </c>
      <c r="W9" s="59"/>
      <c r="X9" s="124">
        <v>486000000</v>
      </c>
      <c r="Z9" s="18">
        <v>0.149722735674677</v>
      </c>
    </row>
    <row r="10" spans="1:26" ht="16.7" customHeight="1">
      <c r="A10" s="38" t="s">
        <v>46</v>
      </c>
      <c r="B10" s="123">
        <v>742000000</v>
      </c>
      <c r="C10" s="63"/>
      <c r="D10" s="123">
        <v>735000000</v>
      </c>
      <c r="E10" s="63"/>
      <c r="F10" s="123">
        <v>738000000</v>
      </c>
      <c r="G10" s="63"/>
      <c r="H10" s="123">
        <v>718000000</v>
      </c>
      <c r="I10" s="63"/>
      <c r="J10" s="123">
        <v>718000000</v>
      </c>
      <c r="K10" s="63"/>
      <c r="L10" s="123">
        <v>7000000</v>
      </c>
      <c r="N10" s="18">
        <v>9.5238095238095195E-3</v>
      </c>
      <c r="O10" s="63"/>
      <c r="P10" s="123">
        <v>24000000</v>
      </c>
      <c r="R10" s="18">
        <v>3.3426183844011102E-2</v>
      </c>
      <c r="S10" s="63"/>
      <c r="T10" s="123">
        <v>2215000000</v>
      </c>
      <c r="U10" s="112"/>
      <c r="V10" s="123">
        <v>2133000000</v>
      </c>
      <c r="W10" s="38"/>
      <c r="X10" s="123">
        <v>82000000</v>
      </c>
      <c r="Z10" s="18">
        <v>3.8443506797937198E-2</v>
      </c>
    </row>
    <row r="11" spans="1:26" ht="16.7" customHeight="1">
      <c r="A11" s="42" t="str">
        <f>IF(AND(B11&lt;0,D11&lt;0,F11&lt;0,H11&lt;0,J11&lt;0,T11&lt;0,V11&lt;0),"Loss before provision for credit losses",IF(AND(B11&gt;-1,D11&gt;-1,F11&gt;-1,H11&gt;-1,J11&gt;-1,T11&gt;-1,V11&gt;-1),"Profit before provision for credit losses",IF(AND(B11&lt;0,OR(D11&gt;-1,F11&gt;-1,H11&gt;-1,J11&gt;-1,T11&gt;-1,V11&gt;-1)),"(Loss) profit before provision for credit losses","Profit (loss) before provision for credit losses")))</f>
        <v>Profit before provision for credit losses</v>
      </c>
      <c r="B11" s="124">
        <v>598000000</v>
      </c>
      <c r="C11" s="60"/>
      <c r="D11" s="124">
        <v>507000000</v>
      </c>
      <c r="E11" s="60"/>
      <c r="F11" s="124">
        <v>412000000</v>
      </c>
      <c r="G11" s="60"/>
      <c r="H11" s="124">
        <v>374000000</v>
      </c>
      <c r="I11" s="60"/>
      <c r="J11" s="124">
        <v>417000000</v>
      </c>
      <c r="K11" s="60"/>
      <c r="L11" s="124">
        <v>91000000</v>
      </c>
      <c r="N11" s="18">
        <v>0.17948717948717899</v>
      </c>
      <c r="O11" s="60"/>
      <c r="P11" s="124">
        <v>181000000</v>
      </c>
      <c r="R11" s="18">
        <v>0.43405275779376501</v>
      </c>
      <c r="S11" s="60"/>
      <c r="T11" s="124">
        <v>1517000000</v>
      </c>
      <c r="U11" s="113"/>
      <c r="V11" s="124">
        <v>1113000000</v>
      </c>
      <c r="W11" s="59"/>
      <c r="X11" s="124">
        <v>404000000</v>
      </c>
      <c r="Z11" s="18">
        <v>0.36298292902066498</v>
      </c>
    </row>
    <row r="12" spans="1:26" ht="16.7" customHeight="1">
      <c r="A12" s="38" t="s">
        <v>48</v>
      </c>
      <c r="B12" s="123">
        <v>55000000</v>
      </c>
      <c r="C12" s="63"/>
      <c r="D12" s="123">
        <v>80000000</v>
      </c>
      <c r="E12" s="63"/>
      <c r="F12" s="123">
        <v>97000000</v>
      </c>
      <c r="G12" s="63"/>
      <c r="H12" s="123">
        <v>97000000</v>
      </c>
      <c r="I12" s="63"/>
      <c r="J12" s="123">
        <v>83000000</v>
      </c>
      <c r="K12" s="63"/>
      <c r="L12" s="123">
        <v>-25000000</v>
      </c>
      <c r="N12" s="18">
        <v>-0.3125</v>
      </c>
      <c r="O12" s="63"/>
      <c r="P12" s="123">
        <v>-28000000</v>
      </c>
      <c r="R12" s="18">
        <v>-0.33734939759036098</v>
      </c>
      <c r="S12" s="63"/>
      <c r="T12" s="123">
        <v>232000000</v>
      </c>
      <c r="U12" s="112"/>
      <c r="V12" s="123">
        <v>228000000</v>
      </c>
      <c r="W12" s="58"/>
      <c r="X12" s="123">
        <v>4000000</v>
      </c>
      <c r="Z12" s="18">
        <v>1.7543859649122799E-2</v>
      </c>
    </row>
    <row r="13" spans="1:26" ht="16.7" customHeight="1">
      <c r="A13" s="42" t="str">
        <f>IF(AND(B13&lt;0,D13&lt;0,F13&lt;0,H13&lt;0,J13&lt;0,T13&lt;0,V13&lt;0),"Loss before "&amp;LOWER(A14),IF(AND(B13&gt;-1,D13&gt;-1,F13&gt;-1,H13&gt;-1,J13&gt;-1,T13&gt;-1,V13&gt;-1),"Income before "&amp;LOWER(A14),IF(AND(B13&lt;0,OR(D13&gt;-1,F13&gt;-1,H13&gt;-1,J13&gt;-1,T13&gt;-1,V13&gt;-1)),"(Loss) income before income tax "&amp;LOWER(A14),"Income (loss) before "&amp;LOWER(A14))))</f>
        <v>Income before income tax expense</v>
      </c>
      <c r="B13" s="124">
        <v>543000000</v>
      </c>
      <c r="C13" s="60"/>
      <c r="D13" s="124">
        <v>427000000</v>
      </c>
      <c r="E13" s="60"/>
      <c r="F13" s="124">
        <v>315000000</v>
      </c>
      <c r="G13" s="60"/>
      <c r="H13" s="124">
        <v>277000000</v>
      </c>
      <c r="I13" s="60"/>
      <c r="J13" s="124">
        <v>334000000</v>
      </c>
      <c r="K13" s="140"/>
      <c r="L13" s="124">
        <v>116000000</v>
      </c>
      <c r="N13" s="18">
        <v>0.27166276346604201</v>
      </c>
      <c r="O13" s="140"/>
      <c r="P13" s="124">
        <v>209000000</v>
      </c>
      <c r="R13" s="18">
        <v>0.62574850299401197</v>
      </c>
      <c r="S13" s="140"/>
      <c r="T13" s="124">
        <v>1285000000</v>
      </c>
      <c r="U13" s="113"/>
      <c r="V13" s="124">
        <v>885000000</v>
      </c>
      <c r="W13" s="113"/>
      <c r="X13" s="124">
        <v>400000000</v>
      </c>
      <c r="Z13" s="18">
        <v>0.451977401129944</v>
      </c>
    </row>
    <row r="14" spans="1:26" ht="16.7" customHeight="1">
      <c r="A14" s="38" t="str">
        <f>IF(AND(B14&lt;0,D14&lt;0,F14&lt;0,H14&lt;0,J14&lt;0,T14&lt;0,V14&lt;0),"Income tax benefit",IF(AND(B14&gt;-1,D14&gt;-1,F14&gt;-1,H14&gt;-1,J14&gt;-1,T14&gt;-1,V14&gt;-1),"Income tax expense",IF(AND(B14&lt;0,OR(D14&gt;-1,F14&gt;-1,H14&gt;-1,J14&gt;-1,T14&gt;-1,V14&gt;-1)),"Income tax (benefit) expense","Income tax expense (benefit)")))</f>
        <v>Income tax expense</v>
      </c>
      <c r="B14" s="123">
        <v>136000000</v>
      </c>
      <c r="C14" s="63"/>
      <c r="D14" s="123">
        <v>107000000</v>
      </c>
      <c r="E14" s="63"/>
      <c r="F14" s="123">
        <v>79000000</v>
      </c>
      <c r="G14" s="63"/>
      <c r="H14" s="123">
        <v>68000000</v>
      </c>
      <c r="I14" s="63"/>
      <c r="J14" s="123">
        <v>83000000</v>
      </c>
      <c r="K14" s="110"/>
      <c r="L14" s="123">
        <v>29000000</v>
      </c>
      <c r="N14" s="18">
        <v>0.27102803738317799</v>
      </c>
      <c r="O14" s="110"/>
      <c r="P14" s="123">
        <v>53000000</v>
      </c>
      <c r="R14" s="18">
        <v>0.63855421686747005</v>
      </c>
      <c r="S14" s="110"/>
      <c r="T14" s="123">
        <v>322000000</v>
      </c>
      <c r="U14" s="112"/>
      <c r="V14" s="123">
        <v>219000000</v>
      </c>
      <c r="W14" s="112"/>
      <c r="X14" s="123">
        <v>103000000</v>
      </c>
      <c r="Z14" s="18">
        <v>0.47031963470319599</v>
      </c>
    </row>
    <row r="15" spans="1:26" ht="16.7" customHeight="1">
      <c r="A15" s="42" t="str">
        <f>IF(AND(B15&lt;0,D15&lt;0,F15&lt;0,H15&lt;0,J15&lt;0,T15&lt;0,V15&lt;0),"Net loss",IF(AND(B15&gt;-1,D15&gt;-1,F15&gt;-1,H15&gt;-1,J15&gt;-1,T15&gt;-1,V15&gt;-1),"Net income",IF(AND(B15&lt;0,OR(D15&gt;-1,F15&gt;-1,H15&gt;-1,J15&gt;-1,T15&gt;-1,V15&gt;-1)),"Net (loss) income","Net income (loss)")))</f>
        <v>Net income</v>
      </c>
      <c r="B15" s="125">
        <v>407000000</v>
      </c>
      <c r="C15" s="60"/>
      <c r="D15" s="125">
        <v>320000000</v>
      </c>
      <c r="E15" s="60"/>
      <c r="F15" s="125">
        <v>236000000</v>
      </c>
      <c r="G15" s="60"/>
      <c r="H15" s="125">
        <v>209000000</v>
      </c>
      <c r="I15" s="60"/>
      <c r="J15" s="125">
        <v>251000000</v>
      </c>
      <c r="K15" s="60"/>
      <c r="L15" s="125">
        <v>87000000</v>
      </c>
      <c r="N15" s="18">
        <v>0.27187499999999998</v>
      </c>
      <c r="O15" s="140"/>
      <c r="P15" s="125">
        <v>156000000</v>
      </c>
      <c r="R15" s="18">
        <v>0.62151394422310802</v>
      </c>
      <c r="S15" s="60"/>
      <c r="T15" s="125">
        <v>963000000</v>
      </c>
      <c r="U15" s="113"/>
      <c r="V15" s="125">
        <v>666000000</v>
      </c>
      <c r="W15" s="59"/>
      <c r="X15" s="125">
        <v>297000000</v>
      </c>
      <c r="Z15" s="18">
        <v>0.445945945945946</v>
      </c>
    </row>
    <row r="16" spans="1:26" ht="16.7" customHeight="1">
      <c r="A16" s="48" t="s">
        <v>239</v>
      </c>
      <c r="B16" s="142"/>
      <c r="C16" s="63"/>
      <c r="D16" s="142"/>
      <c r="E16" s="63"/>
      <c r="F16" s="142"/>
      <c r="G16" s="63"/>
      <c r="H16" s="142"/>
      <c r="I16" s="63"/>
      <c r="J16" s="142"/>
      <c r="K16" s="63"/>
      <c r="L16" s="142"/>
      <c r="O16" s="63"/>
      <c r="P16" s="142"/>
      <c r="S16" s="63"/>
      <c r="T16" s="142"/>
      <c r="U16" s="112"/>
      <c r="V16" s="144"/>
      <c r="W16" s="38"/>
      <c r="X16" s="142"/>
    </row>
    <row r="17" spans="1:26" ht="16.7" customHeight="1">
      <c r="A17" s="42" t="s">
        <v>105</v>
      </c>
      <c r="B17" s="126">
        <v>73605000000</v>
      </c>
      <c r="C17" s="60"/>
      <c r="D17" s="126">
        <v>71634000000</v>
      </c>
      <c r="E17" s="60"/>
      <c r="F17" s="126">
        <v>68415000000</v>
      </c>
      <c r="G17" s="60"/>
      <c r="H17" s="126">
        <v>68069000000</v>
      </c>
      <c r="I17" s="60"/>
      <c r="J17" s="126">
        <v>66365000000</v>
      </c>
      <c r="K17" s="60"/>
      <c r="L17" s="126">
        <v>1971000000</v>
      </c>
      <c r="N17" s="18">
        <v>2.7514867241812499E-2</v>
      </c>
      <c r="O17" s="60"/>
      <c r="P17" s="126">
        <v>7240000000</v>
      </c>
      <c r="R17" s="18">
        <v>0.109093648760642</v>
      </c>
      <c r="S17" s="60"/>
      <c r="T17" s="126">
        <v>71227000000</v>
      </c>
      <c r="U17" s="113"/>
      <c r="V17" s="126">
        <v>65624000000</v>
      </c>
      <c r="W17" s="42"/>
      <c r="X17" s="126">
        <v>5603000000</v>
      </c>
      <c r="Z17" s="18">
        <v>8.5380348652931898E-2</v>
      </c>
    </row>
    <row r="18" spans="1:26" ht="16.7" customHeight="1">
      <c r="A18" s="38" t="s">
        <v>282</v>
      </c>
      <c r="B18" s="101">
        <v>69719000000</v>
      </c>
      <c r="C18" s="63"/>
      <c r="D18" s="101">
        <v>68205000000</v>
      </c>
      <c r="E18" s="63"/>
      <c r="F18" s="101">
        <v>65343000000</v>
      </c>
      <c r="G18" s="63"/>
      <c r="H18" s="101">
        <v>65157000000</v>
      </c>
      <c r="I18" s="63"/>
      <c r="J18" s="101">
        <v>63553000000</v>
      </c>
      <c r="K18" s="63"/>
      <c r="L18" s="101">
        <v>1514000000</v>
      </c>
      <c r="N18" s="18">
        <v>2.2197786086064101E-2</v>
      </c>
      <c r="O18" s="63"/>
      <c r="P18" s="101">
        <v>6166000000</v>
      </c>
      <c r="R18" s="18">
        <v>9.7021383726968002E-2</v>
      </c>
      <c r="S18" s="63"/>
      <c r="T18" s="101">
        <v>67763000000</v>
      </c>
      <c r="U18" s="112"/>
      <c r="V18" s="101">
        <v>62803000000</v>
      </c>
      <c r="W18" s="38"/>
      <c r="X18" s="101">
        <v>4960000000</v>
      </c>
      <c r="Z18" s="18">
        <v>7.8977118927439804E-2</v>
      </c>
    </row>
    <row r="19" spans="1:26" ht="16.7" customHeight="1">
      <c r="A19" s="42" t="s">
        <v>110</v>
      </c>
      <c r="B19" s="102">
        <v>94212000000</v>
      </c>
      <c r="C19" s="60"/>
      <c r="D19" s="102">
        <v>91648000000</v>
      </c>
      <c r="E19" s="60"/>
      <c r="F19" s="102">
        <v>85228000000</v>
      </c>
      <c r="G19" s="60"/>
      <c r="H19" s="102">
        <v>85477000000</v>
      </c>
      <c r="I19" s="60"/>
      <c r="J19" s="102">
        <v>85595000000</v>
      </c>
      <c r="K19" s="60"/>
      <c r="L19" s="102">
        <v>2564000000</v>
      </c>
      <c r="N19" s="18">
        <v>2.7976606145251399E-2</v>
      </c>
      <c r="O19" s="60"/>
      <c r="P19" s="102">
        <v>8617000000</v>
      </c>
      <c r="R19" s="18">
        <v>0.10067176821076</v>
      </c>
      <c r="S19" s="60"/>
      <c r="T19" s="102">
        <v>90377000000</v>
      </c>
      <c r="U19" s="113"/>
      <c r="V19" s="102">
        <v>84619000000</v>
      </c>
      <c r="W19" s="42"/>
      <c r="X19" s="102">
        <v>5758000000</v>
      </c>
      <c r="Z19" s="18">
        <v>6.8046183481251299E-2</v>
      </c>
    </row>
    <row r="20" spans="1:26" ht="16.7" customHeight="1">
      <c r="A20" s="38" t="s">
        <v>274</v>
      </c>
      <c r="B20" s="101">
        <v>69925000000</v>
      </c>
      <c r="C20" s="63"/>
      <c r="D20" s="101">
        <v>68256000000</v>
      </c>
      <c r="E20" s="63"/>
      <c r="F20" s="101">
        <v>65393000000</v>
      </c>
      <c r="G20" s="63"/>
      <c r="H20" s="101">
        <v>65208000000</v>
      </c>
      <c r="I20" s="63"/>
      <c r="J20" s="101">
        <v>63605000000</v>
      </c>
      <c r="K20" s="63"/>
      <c r="L20" s="101">
        <v>1669000000</v>
      </c>
      <c r="N20" s="18">
        <v>2.4452062822316E-2</v>
      </c>
      <c r="O20" s="63"/>
      <c r="P20" s="101">
        <v>6320000000</v>
      </c>
      <c r="R20" s="18">
        <v>9.9363257605534203E-2</v>
      </c>
      <c r="S20" s="63"/>
      <c r="T20" s="101">
        <v>67866000000</v>
      </c>
      <c r="U20" s="112"/>
      <c r="V20" s="101">
        <v>62856000000</v>
      </c>
      <c r="W20" s="38"/>
      <c r="X20" s="101">
        <v>5010000000</v>
      </c>
      <c r="Z20" s="18">
        <v>7.9705994654448303E-2</v>
      </c>
    </row>
    <row r="21" spans="1:26" ht="16.7" customHeight="1">
      <c r="A21" s="37" t="s">
        <v>275</v>
      </c>
      <c r="B21" s="60"/>
      <c r="C21" s="60"/>
      <c r="D21" s="60"/>
      <c r="E21" s="60"/>
      <c r="F21" s="60"/>
      <c r="G21" s="60"/>
      <c r="H21" s="60"/>
      <c r="I21" s="60"/>
      <c r="J21" s="60"/>
      <c r="K21" s="60"/>
      <c r="L21" s="60"/>
      <c r="O21" s="60"/>
      <c r="P21" s="60"/>
      <c r="S21" s="60"/>
      <c r="T21" s="60"/>
      <c r="U21" s="113"/>
      <c r="V21" s="42"/>
      <c r="W21" s="42"/>
      <c r="X21" s="60"/>
    </row>
    <row r="22" spans="1:26" ht="16.7" customHeight="1">
      <c r="A22" s="38" t="s">
        <v>83</v>
      </c>
      <c r="B22" s="40">
        <v>4.8099999999999997E-2</v>
      </c>
      <c r="C22" s="63"/>
      <c r="D22" s="40">
        <v>4.8000000000000001E-2</v>
      </c>
      <c r="E22" s="63"/>
      <c r="F22" s="40">
        <v>4.8800000000000003E-2</v>
      </c>
      <c r="G22" s="63"/>
      <c r="H22" s="40">
        <v>4.8500000000000001E-2</v>
      </c>
      <c r="I22" s="63"/>
      <c r="J22" s="40">
        <v>4.99E-2</v>
      </c>
      <c r="K22" s="63"/>
      <c r="L22" s="41">
        <v>9.9999999999995908E-3</v>
      </c>
      <c r="O22" s="63"/>
      <c r="P22" s="41">
        <v>-0.18</v>
      </c>
      <c r="S22" s="63"/>
      <c r="T22" s="40">
        <v>4.8300000000000003E-2</v>
      </c>
      <c r="U22" s="112"/>
      <c r="V22" s="40">
        <v>5.0799999999999998E-2</v>
      </c>
      <c r="W22" s="38"/>
      <c r="X22" s="41">
        <v>-0.25</v>
      </c>
    </row>
    <row r="23" spans="1:26" ht="16.7" customHeight="1">
      <c r="A23" s="42" t="s">
        <v>95</v>
      </c>
      <c r="B23" s="43">
        <v>0.55349999999999999</v>
      </c>
      <c r="C23" s="60"/>
      <c r="D23" s="43">
        <v>0.59189999999999998</v>
      </c>
      <c r="E23" s="60"/>
      <c r="F23" s="43">
        <v>0.64159999999999995</v>
      </c>
      <c r="G23" s="60"/>
      <c r="H23" s="43">
        <v>0.65739999999999998</v>
      </c>
      <c r="I23" s="60"/>
      <c r="J23" s="43">
        <v>0.63280000000000003</v>
      </c>
      <c r="K23" s="60"/>
      <c r="L23" s="44">
        <v>-3.84</v>
      </c>
      <c r="N23" s="34"/>
      <c r="O23" s="60"/>
      <c r="P23" s="44">
        <v>-7.93</v>
      </c>
      <c r="R23" s="34"/>
      <c r="S23" s="60"/>
      <c r="T23" s="43">
        <v>0.59340000000000004</v>
      </c>
      <c r="U23" s="113"/>
      <c r="V23" s="43">
        <v>0.65710000000000002</v>
      </c>
      <c r="W23" s="42"/>
      <c r="X23" s="44">
        <v>-6.37</v>
      </c>
    </row>
    <row r="24" spans="1:26" ht="16.7" customHeight="1">
      <c r="A24" s="38" t="s">
        <v>113</v>
      </c>
      <c r="B24" s="40">
        <v>0.70609999999999995</v>
      </c>
      <c r="C24" s="63"/>
      <c r="D24" s="40">
        <v>0.69169999999999998</v>
      </c>
      <c r="E24" s="63"/>
      <c r="F24" s="40">
        <v>0.72940000000000005</v>
      </c>
      <c r="G24" s="63"/>
      <c r="H24" s="40">
        <v>0.74150000000000005</v>
      </c>
      <c r="I24" s="63"/>
      <c r="J24" s="40">
        <v>0.73609999999999998</v>
      </c>
      <c r="K24" s="63"/>
      <c r="L24" s="41">
        <v>1.44</v>
      </c>
      <c r="O24" s="63"/>
      <c r="P24" s="41">
        <v>-3</v>
      </c>
      <c r="S24" s="63"/>
      <c r="T24" s="40">
        <v>0.70609999999999995</v>
      </c>
      <c r="U24" s="112"/>
      <c r="V24" s="40">
        <v>0.73609999999999998</v>
      </c>
      <c r="W24" s="38"/>
      <c r="X24" s="41">
        <v>-3</v>
      </c>
    </row>
    <row r="25" spans="1:26" ht="16.7" customHeight="1">
      <c r="A25" s="42" t="s">
        <v>114</v>
      </c>
      <c r="B25" s="43">
        <v>0.69879999999999998</v>
      </c>
      <c r="C25" s="60"/>
      <c r="D25" s="43">
        <v>0.71589999999999998</v>
      </c>
      <c r="E25" s="60"/>
      <c r="F25" s="43">
        <v>0.74070000000000003</v>
      </c>
      <c r="G25" s="60"/>
      <c r="H25" s="43">
        <v>0.73370000000000002</v>
      </c>
      <c r="I25" s="60"/>
      <c r="J25" s="43">
        <v>0.72109999999999996</v>
      </c>
      <c r="K25" s="60"/>
      <c r="L25" s="44">
        <v>-1.71</v>
      </c>
      <c r="O25" s="60"/>
      <c r="P25" s="44">
        <v>-2.23</v>
      </c>
      <c r="S25" s="60"/>
      <c r="T25" s="43">
        <v>0.7177</v>
      </c>
      <c r="U25" s="113"/>
      <c r="V25" s="43">
        <v>0.72619999999999996</v>
      </c>
      <c r="W25" s="42"/>
      <c r="X25" s="44">
        <v>-0.84999999999999498</v>
      </c>
    </row>
    <row r="26" spans="1:26" ht="16.7" customHeight="1">
      <c r="A26" s="38" t="s">
        <v>91</v>
      </c>
      <c r="B26" s="40">
        <v>2.2100000000000002E-2</v>
      </c>
      <c r="C26" s="63"/>
      <c r="D26" s="40">
        <v>1.7999999999999999E-2</v>
      </c>
      <c r="E26" s="63"/>
      <c r="F26" s="40">
        <v>1.3899999999999999E-2</v>
      </c>
      <c r="G26" s="63"/>
      <c r="H26" s="40">
        <v>1.2200000000000001E-2</v>
      </c>
      <c r="I26" s="63"/>
      <c r="J26" s="40">
        <v>1.4999999999999999E-2</v>
      </c>
      <c r="K26" s="63"/>
      <c r="L26" s="41">
        <v>0.41</v>
      </c>
      <c r="O26" s="63"/>
      <c r="P26" s="41">
        <v>0.71</v>
      </c>
      <c r="S26" s="63"/>
      <c r="T26" s="40">
        <v>1.8100000000000002E-2</v>
      </c>
      <c r="U26" s="112"/>
      <c r="V26" s="40">
        <v>1.3599999999999999E-2</v>
      </c>
      <c r="W26" s="38"/>
      <c r="X26" s="41">
        <v>0.45</v>
      </c>
    </row>
    <row r="27" spans="1:26" ht="16.7" customHeight="1">
      <c r="A27" s="42"/>
      <c r="B27" s="60"/>
      <c r="C27" s="60"/>
      <c r="D27" s="60"/>
      <c r="E27" s="60"/>
      <c r="F27" s="60"/>
      <c r="G27" s="60"/>
      <c r="H27" s="60"/>
      <c r="I27" s="60"/>
      <c r="J27" s="60"/>
      <c r="K27" s="60"/>
      <c r="L27" s="60"/>
      <c r="O27" s="60"/>
      <c r="P27" s="60"/>
      <c r="S27" s="60"/>
      <c r="T27" s="60"/>
      <c r="U27" s="113"/>
      <c r="V27" s="42"/>
      <c r="W27" s="42"/>
      <c r="X27" s="42"/>
    </row>
    <row r="28" spans="1:26" ht="16.7" customHeight="1">
      <c r="A28" s="246" t="s">
        <v>283</v>
      </c>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row>
    <row r="29" spans="1:26" ht="16.7" customHeight="1">
      <c r="A29" s="247"/>
      <c r="B29" s="241"/>
      <c r="C29" s="241"/>
      <c r="D29" s="241"/>
      <c r="E29" s="241"/>
      <c r="F29" s="241"/>
      <c r="G29" s="241"/>
      <c r="H29" s="241"/>
      <c r="I29" s="241"/>
      <c r="J29" s="241"/>
      <c r="K29" s="241"/>
      <c r="L29" s="241"/>
      <c r="M29" s="241"/>
      <c r="N29" s="241"/>
      <c r="O29" s="241"/>
      <c r="P29" s="241"/>
      <c r="Q29" s="241"/>
      <c r="R29" s="241"/>
      <c r="S29" s="241"/>
      <c r="T29" s="241"/>
    </row>
    <row r="30" spans="1:26" ht="16.7" customHeight="1">
      <c r="A30" s="246"/>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row>
    <row r="31" spans="1:26" ht="16.7" customHeight="1">
      <c r="A31" s="42"/>
    </row>
    <row r="32" spans="1:26" ht="4.1500000000000004" customHeight="1">
      <c r="A32" s="38"/>
    </row>
    <row r="33" spans="1:26" ht="16.7" customHeight="1">
      <c r="A33" s="275" t="s">
        <v>284</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row>
    <row r="34" spans="1:26" ht="16.7" customHeight="1">
      <c r="A34" s="276" t="s">
        <v>276</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row>
    <row r="35" spans="1:26" ht="16.7" customHeight="1">
      <c r="A35" s="42"/>
      <c r="B35" s="264" t="s">
        <v>33</v>
      </c>
      <c r="C35" s="267"/>
      <c r="D35" s="267"/>
      <c r="E35" s="267"/>
      <c r="F35" s="267"/>
      <c r="G35" s="267"/>
      <c r="H35" s="267"/>
      <c r="I35" s="267"/>
      <c r="J35" s="267"/>
      <c r="K35" s="267"/>
      <c r="L35" s="267"/>
      <c r="M35" s="267"/>
      <c r="N35" s="267"/>
      <c r="O35" s="267"/>
      <c r="P35" s="267"/>
      <c r="Q35" s="267"/>
      <c r="R35" s="267"/>
      <c r="S35" s="113"/>
      <c r="T35" s="264" t="s">
        <v>34</v>
      </c>
      <c r="U35" s="267"/>
      <c r="V35" s="267"/>
      <c r="W35" s="267"/>
      <c r="X35" s="267"/>
      <c r="Y35" s="267"/>
      <c r="Z35" s="267"/>
    </row>
    <row r="36" spans="1:26" ht="16.7" customHeight="1">
      <c r="A36" s="61"/>
      <c r="B36" s="56"/>
      <c r="C36" s="139"/>
      <c r="D36" s="56"/>
      <c r="E36" s="56"/>
      <c r="F36" s="56"/>
      <c r="G36" s="56"/>
      <c r="H36" s="56"/>
      <c r="I36" s="56"/>
      <c r="J36" s="56"/>
      <c r="K36" s="56"/>
      <c r="L36" s="262" t="s">
        <v>35</v>
      </c>
      <c r="M36" s="250"/>
      <c r="N36" s="250"/>
      <c r="O36" s="250"/>
      <c r="P36" s="250"/>
      <c r="Q36" s="250"/>
      <c r="R36" s="250"/>
      <c r="S36" s="112"/>
      <c r="T36" s="56"/>
      <c r="U36" s="56"/>
      <c r="V36" s="56"/>
      <c r="W36" s="56"/>
      <c r="X36" s="262" t="s">
        <v>36</v>
      </c>
      <c r="Y36" s="250"/>
      <c r="Z36" s="250"/>
    </row>
    <row r="37" spans="1:26" ht="16.7" customHeight="1">
      <c r="A37" s="42"/>
      <c r="B37" s="105" t="s">
        <v>37</v>
      </c>
      <c r="C37" s="113"/>
      <c r="D37" s="105" t="s">
        <v>38</v>
      </c>
      <c r="E37" s="113"/>
      <c r="F37" s="105" t="s">
        <v>39</v>
      </c>
      <c r="G37" s="113"/>
      <c r="H37" s="105" t="s">
        <v>40</v>
      </c>
      <c r="I37" s="113"/>
      <c r="J37" s="105" t="s">
        <v>41</v>
      </c>
      <c r="K37" s="113"/>
      <c r="L37" s="266" t="s">
        <v>38</v>
      </c>
      <c r="M37" s="250"/>
      <c r="N37" s="250"/>
      <c r="O37" s="106"/>
      <c r="P37" s="266" t="s">
        <v>41</v>
      </c>
      <c r="Q37" s="250"/>
      <c r="R37" s="250"/>
      <c r="S37" s="113"/>
      <c r="T37" s="128">
        <v>2020</v>
      </c>
      <c r="U37" s="113"/>
      <c r="V37" s="128">
        <v>2019</v>
      </c>
      <c r="W37" s="113"/>
      <c r="X37" s="269">
        <v>2019</v>
      </c>
      <c r="Y37" s="250"/>
      <c r="Z37" s="250"/>
    </row>
    <row r="38" spans="1:26" ht="16.7" customHeight="1">
      <c r="A38" s="38"/>
      <c r="B38" s="139"/>
      <c r="C38" s="58"/>
      <c r="D38" s="139"/>
      <c r="E38" s="58"/>
      <c r="F38" s="139"/>
      <c r="G38" s="58"/>
      <c r="H38" s="56"/>
      <c r="I38" s="112"/>
      <c r="J38" s="56"/>
      <c r="K38" s="112"/>
      <c r="L38" s="202" t="s">
        <v>81</v>
      </c>
      <c r="M38" s="75"/>
      <c r="N38" s="199" t="s">
        <v>43</v>
      </c>
      <c r="O38" s="56"/>
      <c r="P38" s="202" t="s">
        <v>81</v>
      </c>
      <c r="Q38" s="75"/>
      <c r="R38" s="199" t="s">
        <v>43</v>
      </c>
      <c r="S38" s="112"/>
      <c r="T38" s="56"/>
      <c r="U38" s="112"/>
      <c r="V38" s="56"/>
      <c r="W38" s="112"/>
      <c r="X38" s="202" t="s">
        <v>81</v>
      </c>
      <c r="Y38" s="75"/>
      <c r="Z38" s="199" t="s">
        <v>43</v>
      </c>
    </row>
    <row r="39" spans="1:26" ht="16.7" customHeight="1">
      <c r="A39" s="37" t="s">
        <v>285</v>
      </c>
      <c r="B39" s="60"/>
      <c r="C39" s="60"/>
      <c r="D39" s="60"/>
      <c r="E39" s="60"/>
      <c r="F39" s="60"/>
      <c r="G39" s="60"/>
      <c r="H39" s="60"/>
      <c r="I39" s="60"/>
      <c r="J39" s="60"/>
      <c r="K39" s="60"/>
      <c r="L39" s="145"/>
      <c r="N39" s="73"/>
      <c r="O39" s="62"/>
      <c r="P39" s="57"/>
      <c r="R39" s="73"/>
      <c r="S39" s="42"/>
      <c r="T39" s="42"/>
      <c r="U39" s="42"/>
      <c r="V39" s="42"/>
      <c r="W39" s="42"/>
      <c r="X39" s="57"/>
      <c r="Z39" s="54"/>
    </row>
    <row r="40" spans="1:26" ht="16.7" customHeight="1">
      <c r="A40" s="38" t="s">
        <v>286</v>
      </c>
      <c r="B40" s="120">
        <v>275000000</v>
      </c>
      <c r="C40" s="63"/>
      <c r="D40" s="120">
        <v>271000000</v>
      </c>
      <c r="E40" s="63"/>
      <c r="F40" s="120">
        <v>136000000</v>
      </c>
      <c r="G40" s="63"/>
      <c r="H40" s="120">
        <v>61000000</v>
      </c>
      <c r="I40" s="63"/>
      <c r="J40" s="120">
        <v>80000000</v>
      </c>
      <c r="K40" s="63"/>
      <c r="L40" s="120">
        <v>4000000</v>
      </c>
      <c r="N40" s="18">
        <v>1.4760147601476E-2</v>
      </c>
      <c r="O40" s="61"/>
      <c r="P40" s="120">
        <v>195000000</v>
      </c>
      <c r="R40" s="18">
        <v>2.4375</v>
      </c>
      <c r="S40" s="38"/>
      <c r="T40" s="120">
        <v>682000000</v>
      </c>
      <c r="U40" s="38"/>
      <c r="V40" s="120">
        <v>160000000</v>
      </c>
      <c r="W40" s="38"/>
      <c r="X40" s="120">
        <v>522000000</v>
      </c>
      <c r="Z40" s="16" t="s">
        <v>49</v>
      </c>
    </row>
    <row r="41" spans="1:26" ht="16.7" customHeight="1">
      <c r="A41" s="42" t="s">
        <v>287</v>
      </c>
      <c r="B41" s="102">
        <v>2000000</v>
      </c>
      <c r="C41" s="62"/>
      <c r="D41" s="102">
        <v>9000000</v>
      </c>
      <c r="E41" s="42"/>
      <c r="F41" s="102">
        <v>17000000</v>
      </c>
      <c r="G41" s="62"/>
      <c r="H41" s="102">
        <v>16000000</v>
      </c>
      <c r="I41" s="42"/>
      <c r="J41" s="102">
        <v>12000000</v>
      </c>
      <c r="K41" s="42"/>
      <c r="L41" s="102">
        <v>-7000000</v>
      </c>
      <c r="N41" s="19">
        <v>-0.77777777777777801</v>
      </c>
      <c r="O41" s="62"/>
      <c r="P41" s="102">
        <v>-10000000</v>
      </c>
      <c r="R41" s="19">
        <v>-0.83333333333333304</v>
      </c>
      <c r="S41" s="42"/>
      <c r="T41" s="102">
        <v>28000000</v>
      </c>
      <c r="U41" s="42"/>
      <c r="V41" s="102">
        <v>35000000</v>
      </c>
      <c r="W41" s="42"/>
      <c r="X41" s="102">
        <v>-7000000</v>
      </c>
      <c r="Z41" s="19">
        <v>-0.2</v>
      </c>
    </row>
    <row r="42" spans="1:26" ht="16.7" customHeight="1">
      <c r="A42" s="38" t="s">
        <v>288</v>
      </c>
      <c r="B42" s="123">
        <v>10000000</v>
      </c>
      <c r="C42" s="61"/>
      <c r="D42" s="123">
        <v>-4000000</v>
      </c>
      <c r="E42" s="38"/>
      <c r="F42" s="123">
        <v>6000000</v>
      </c>
      <c r="G42" s="61"/>
      <c r="H42" s="123">
        <v>4000000</v>
      </c>
      <c r="I42" s="38"/>
      <c r="J42" s="123">
        <v>25000000</v>
      </c>
      <c r="K42" s="38"/>
      <c r="L42" s="123">
        <v>14000000</v>
      </c>
      <c r="N42" s="16" t="s">
        <v>49</v>
      </c>
      <c r="O42" s="61"/>
      <c r="P42" s="123">
        <v>-15000000</v>
      </c>
      <c r="R42" s="24">
        <v>-0.6</v>
      </c>
      <c r="S42" s="38"/>
      <c r="T42" s="123">
        <v>12000000</v>
      </c>
      <c r="U42" s="38"/>
      <c r="V42" s="123">
        <v>27000000</v>
      </c>
      <c r="W42" s="38"/>
      <c r="X42" s="123">
        <v>-15000000</v>
      </c>
      <c r="Z42" s="19">
        <v>-0.55555555555555602</v>
      </c>
    </row>
    <row r="43" spans="1:26" ht="16.7" customHeight="1">
      <c r="A43" s="42" t="s">
        <v>289</v>
      </c>
      <c r="B43" s="125">
        <v>287000000</v>
      </c>
      <c r="C43" s="62"/>
      <c r="D43" s="125">
        <v>276000000</v>
      </c>
      <c r="E43" s="42"/>
      <c r="F43" s="125">
        <v>159000000</v>
      </c>
      <c r="G43" s="62"/>
      <c r="H43" s="125">
        <v>81000000</v>
      </c>
      <c r="I43" s="42"/>
      <c r="J43" s="125">
        <v>117000000</v>
      </c>
      <c r="K43" s="42"/>
      <c r="L43" s="125">
        <v>11000000</v>
      </c>
      <c r="N43" s="228">
        <v>3.9855072463768099E-2</v>
      </c>
      <c r="O43" s="62"/>
      <c r="P43" s="125">
        <v>170000000</v>
      </c>
      <c r="R43" s="228">
        <v>1.45299145299145</v>
      </c>
      <c r="S43" s="42"/>
      <c r="T43" s="125">
        <v>722000000</v>
      </c>
      <c r="U43" s="42"/>
      <c r="V43" s="125">
        <v>222000000</v>
      </c>
      <c r="W43" s="42"/>
      <c r="X43" s="125">
        <v>500000000</v>
      </c>
      <c r="Z43" s="130">
        <v>2.2522522522522501</v>
      </c>
    </row>
    <row r="44" spans="1:26" ht="16.7" customHeight="1">
      <c r="A44" s="92" t="s">
        <v>290</v>
      </c>
      <c r="B44" s="131">
        <v>3.04E-2</v>
      </c>
      <c r="C44" s="61"/>
      <c r="D44" s="131">
        <v>3.09E-2</v>
      </c>
      <c r="E44" s="38"/>
      <c r="F44" s="131">
        <v>2.3574944972939601E-2</v>
      </c>
      <c r="G44" s="61"/>
      <c r="H44" s="131">
        <v>9.7999999999999997E-3</v>
      </c>
      <c r="I44" s="38"/>
      <c r="J44" s="131">
        <v>1.40260712710058E-2</v>
      </c>
      <c r="K44" s="38"/>
      <c r="L44" s="132">
        <v>-0.05</v>
      </c>
      <c r="O44" s="61"/>
      <c r="P44" s="132">
        <v>1.63739287289942</v>
      </c>
      <c r="S44" s="38"/>
      <c r="T44" s="131">
        <v>2.8899999999999999E-2</v>
      </c>
      <c r="U44" s="38"/>
      <c r="V44" s="131">
        <v>1.2800000000000001E-2</v>
      </c>
      <c r="W44" s="38"/>
      <c r="X44" s="132">
        <v>1.61</v>
      </c>
    </row>
    <row r="45" spans="1:26" ht="16.7" customHeight="1">
      <c r="A45" s="42"/>
      <c r="B45" s="42"/>
      <c r="C45" s="62"/>
      <c r="D45" s="42"/>
      <c r="E45" s="42"/>
      <c r="F45" s="42"/>
      <c r="G45" s="62"/>
      <c r="H45" s="42"/>
      <c r="I45" s="42"/>
      <c r="J45" s="42"/>
      <c r="K45" s="42"/>
      <c r="L45" s="42"/>
      <c r="O45" s="62"/>
      <c r="P45" s="42"/>
      <c r="S45" s="42"/>
      <c r="T45" s="42"/>
      <c r="U45" s="42"/>
      <c r="V45" s="42"/>
      <c r="W45" s="42"/>
      <c r="X45" s="42"/>
    </row>
    <row r="46" spans="1:26" ht="16.7" customHeight="1">
      <c r="A46" s="48" t="s">
        <v>291</v>
      </c>
      <c r="B46" s="38"/>
      <c r="C46" s="61"/>
      <c r="D46" s="38"/>
      <c r="E46" s="38"/>
      <c r="F46" s="38"/>
      <c r="G46" s="61"/>
      <c r="H46" s="38"/>
      <c r="I46" s="38"/>
      <c r="J46" s="38"/>
      <c r="K46" s="38"/>
      <c r="L46" s="38"/>
      <c r="O46" s="61"/>
      <c r="P46" s="38"/>
      <c r="S46" s="38"/>
      <c r="T46" s="38"/>
      <c r="U46" s="38"/>
      <c r="V46" s="38"/>
      <c r="W46" s="38"/>
      <c r="X46" s="38"/>
    </row>
    <row r="47" spans="1:26" ht="16.7" customHeight="1">
      <c r="A47" s="42" t="s">
        <v>108</v>
      </c>
      <c r="B47" s="126">
        <v>4300000000</v>
      </c>
      <c r="C47" s="62"/>
      <c r="D47" s="126">
        <v>3882000000</v>
      </c>
      <c r="E47" s="42"/>
      <c r="F47" s="126">
        <v>2523000000</v>
      </c>
      <c r="G47" s="62"/>
      <c r="H47" s="126">
        <v>3196000000</v>
      </c>
      <c r="I47" s="42"/>
      <c r="J47" s="126">
        <v>2771000000</v>
      </c>
      <c r="K47" s="42"/>
      <c r="L47" s="126">
        <v>418000000</v>
      </c>
      <c r="N47" s="133">
        <v>0.107676455435343</v>
      </c>
      <c r="O47" s="62"/>
      <c r="P47" s="126">
        <v>1529000000</v>
      </c>
      <c r="R47" s="18">
        <v>0.55178635871526505</v>
      </c>
      <c r="S47" s="42"/>
      <c r="T47" s="126">
        <v>10705000000</v>
      </c>
      <c r="U47" s="42"/>
      <c r="V47" s="126">
        <v>6199000000</v>
      </c>
      <c r="W47" s="42"/>
      <c r="X47" s="126">
        <v>4506000000</v>
      </c>
      <c r="Z47" s="133">
        <v>0.72689143410227497</v>
      </c>
    </row>
    <row r="48" spans="1:26" ht="16.7" customHeight="1">
      <c r="A48" s="38" t="s">
        <v>292</v>
      </c>
      <c r="B48" s="123">
        <v>6811000000</v>
      </c>
      <c r="C48" s="61"/>
      <c r="D48" s="123">
        <v>7388000000</v>
      </c>
      <c r="E48" s="38"/>
      <c r="F48" s="123">
        <v>4813000000</v>
      </c>
      <c r="G48" s="61"/>
      <c r="H48" s="123">
        <v>5750000000</v>
      </c>
      <c r="I48" s="38"/>
      <c r="J48" s="123">
        <v>5080000000</v>
      </c>
      <c r="K48" s="38"/>
      <c r="L48" s="123">
        <v>-577000000</v>
      </c>
      <c r="N48" s="19">
        <v>-7.8099621007038406E-2</v>
      </c>
      <c r="O48" s="61"/>
      <c r="P48" s="123">
        <v>1731000000</v>
      </c>
      <c r="R48" s="19">
        <v>0.34074803149606298</v>
      </c>
      <c r="S48" s="38"/>
      <c r="T48" s="123">
        <v>19012000000</v>
      </c>
      <c r="U48" s="38"/>
      <c r="V48" s="123">
        <v>11261000000</v>
      </c>
      <c r="W48" s="38"/>
      <c r="X48" s="123">
        <v>7751000000</v>
      </c>
      <c r="Z48" s="19">
        <v>0.68830476867063295</v>
      </c>
    </row>
    <row r="49" spans="1:26" ht="16.7" customHeight="1">
      <c r="A49" s="90" t="s">
        <v>293</v>
      </c>
      <c r="B49" s="134">
        <v>11111000000</v>
      </c>
      <c r="C49" s="62"/>
      <c r="D49" s="134">
        <v>11270000000</v>
      </c>
      <c r="E49" s="42"/>
      <c r="F49" s="134">
        <v>7336000000</v>
      </c>
      <c r="G49" s="62"/>
      <c r="H49" s="134">
        <v>8946000000</v>
      </c>
      <c r="I49" s="42"/>
      <c r="J49" s="134">
        <v>7851000000</v>
      </c>
      <c r="K49" s="42"/>
      <c r="L49" s="134">
        <v>-159000000</v>
      </c>
      <c r="N49" s="133">
        <v>-1.4108251996450801E-2</v>
      </c>
      <c r="O49" s="62"/>
      <c r="P49" s="134">
        <v>3260000000</v>
      </c>
      <c r="R49" s="18">
        <v>0.41523372818749199</v>
      </c>
      <c r="S49" s="42"/>
      <c r="T49" s="134">
        <v>29717000000</v>
      </c>
      <c r="U49" s="42"/>
      <c r="V49" s="134">
        <v>17460000000</v>
      </c>
      <c r="W49" s="42"/>
      <c r="X49" s="134">
        <v>12257000000</v>
      </c>
      <c r="Z49" s="133">
        <v>0.70200458190148896</v>
      </c>
    </row>
    <row r="50" spans="1:26" ht="16.7" customHeight="1">
      <c r="A50" s="92"/>
      <c r="B50" s="144"/>
      <c r="C50" s="61"/>
      <c r="D50" s="144"/>
      <c r="E50" s="38"/>
      <c r="F50" s="144"/>
      <c r="G50" s="61"/>
      <c r="H50" s="144"/>
      <c r="I50" s="38"/>
      <c r="J50" s="144"/>
      <c r="K50" s="38"/>
      <c r="L50" s="144"/>
      <c r="O50" s="61"/>
      <c r="P50" s="144"/>
      <c r="S50" s="38"/>
      <c r="T50" s="144"/>
      <c r="U50" s="38"/>
      <c r="V50" s="144"/>
      <c r="W50" s="38"/>
      <c r="X50" s="144"/>
    </row>
    <row r="51" spans="1:26" ht="16.7" customHeight="1">
      <c r="A51" s="42" t="s">
        <v>294</v>
      </c>
      <c r="B51" s="135">
        <v>0.82</v>
      </c>
      <c r="C51" s="62"/>
      <c r="D51" s="135">
        <v>0.81</v>
      </c>
      <c r="E51" s="42"/>
      <c r="F51" s="135">
        <v>0.83</v>
      </c>
      <c r="G51" s="62"/>
      <c r="H51" s="135">
        <v>0.8</v>
      </c>
      <c r="I51" s="42"/>
      <c r="J51" s="135">
        <v>0.8</v>
      </c>
      <c r="K51" s="42"/>
      <c r="L51" s="44">
        <v>0.99999999999999001</v>
      </c>
      <c r="O51" s="62"/>
      <c r="P51" s="44">
        <v>1.99999999999999</v>
      </c>
      <c r="S51" s="42"/>
      <c r="T51" s="135">
        <v>0.82</v>
      </c>
      <c r="U51" s="42"/>
      <c r="V51" s="135">
        <v>0.8</v>
      </c>
      <c r="W51" s="42"/>
      <c r="X51" s="44">
        <v>1.99999999999999</v>
      </c>
    </row>
    <row r="52" spans="1:26" ht="16.7" customHeight="1">
      <c r="A52" s="38" t="s">
        <v>295</v>
      </c>
      <c r="B52" s="136">
        <v>0.18</v>
      </c>
      <c r="C52" s="61"/>
      <c r="D52" s="136">
        <v>0.19</v>
      </c>
      <c r="E52" s="38"/>
      <c r="F52" s="136">
        <v>0.17</v>
      </c>
      <c r="G52" s="61"/>
      <c r="H52" s="136">
        <v>0.2</v>
      </c>
      <c r="I52" s="38"/>
      <c r="J52" s="136">
        <v>0.2</v>
      </c>
      <c r="K52" s="38"/>
      <c r="L52" s="41">
        <v>-1</v>
      </c>
      <c r="O52" s="61"/>
      <c r="P52" s="41">
        <v>-2</v>
      </c>
      <c r="S52" s="38"/>
      <c r="T52" s="136">
        <v>0.18</v>
      </c>
      <c r="U52" s="38"/>
      <c r="V52" s="136">
        <v>0.2</v>
      </c>
      <c r="W52" s="38"/>
      <c r="X52" s="229">
        <v>-2</v>
      </c>
    </row>
    <row r="53" spans="1:26" ht="16.7" customHeight="1" thickBot="1">
      <c r="A53" s="90" t="s">
        <v>293</v>
      </c>
      <c r="B53" s="137">
        <v>1</v>
      </c>
      <c r="C53" s="62"/>
      <c r="D53" s="137">
        <v>1</v>
      </c>
      <c r="E53" s="42"/>
      <c r="F53" s="137">
        <v>1</v>
      </c>
      <c r="G53" s="62"/>
      <c r="H53" s="137">
        <v>1</v>
      </c>
      <c r="I53" s="42"/>
      <c r="J53" s="137">
        <v>1</v>
      </c>
      <c r="K53" s="42"/>
      <c r="L53" s="60"/>
      <c r="O53" s="62"/>
      <c r="P53" s="60"/>
      <c r="S53" s="42"/>
      <c r="T53" s="137">
        <v>1</v>
      </c>
      <c r="U53" s="42"/>
      <c r="V53" s="137">
        <v>1</v>
      </c>
      <c r="W53" s="42"/>
      <c r="X53" s="230"/>
    </row>
    <row r="54" spans="1:26" ht="16.7" customHeight="1" thickTop="1">
      <c r="A54" s="92"/>
      <c r="B54" s="144"/>
      <c r="C54" s="61"/>
      <c r="D54" s="144"/>
      <c r="E54" s="38"/>
      <c r="F54" s="144"/>
      <c r="G54" s="61"/>
      <c r="H54" s="144"/>
      <c r="I54" s="38"/>
      <c r="J54" s="144"/>
      <c r="K54" s="38"/>
      <c r="L54" s="38"/>
      <c r="O54" s="61"/>
      <c r="P54" s="38"/>
      <c r="S54" s="38"/>
      <c r="T54" s="144"/>
      <c r="U54" s="38"/>
      <c r="V54" s="144"/>
      <c r="W54" s="38"/>
      <c r="X54" s="223"/>
    </row>
    <row r="55" spans="1:26" ht="16.7" customHeight="1">
      <c r="A55" s="37" t="s">
        <v>296</v>
      </c>
      <c r="B55" s="42"/>
      <c r="C55" s="62"/>
      <c r="D55" s="42"/>
      <c r="E55" s="42"/>
      <c r="F55" s="42"/>
      <c r="G55" s="62"/>
      <c r="H55" s="42"/>
      <c r="I55" s="42"/>
      <c r="J55" s="42"/>
      <c r="K55" s="42"/>
      <c r="L55" s="42"/>
      <c r="O55" s="62"/>
      <c r="P55" s="42"/>
      <c r="S55" s="42"/>
      <c r="T55" s="42"/>
      <c r="U55" s="42"/>
      <c r="V55" s="42"/>
      <c r="W55" s="42"/>
      <c r="X55" s="42"/>
    </row>
    <row r="56" spans="1:26" ht="16.7" customHeight="1">
      <c r="A56" s="38" t="s">
        <v>297</v>
      </c>
      <c r="B56" s="120">
        <v>80700000000</v>
      </c>
      <c r="C56" s="61"/>
      <c r="D56" s="120">
        <v>79942000000</v>
      </c>
      <c r="E56" s="38"/>
      <c r="F56" s="120">
        <v>79157000000</v>
      </c>
      <c r="G56" s="61"/>
      <c r="H56" s="120">
        <v>77526000000</v>
      </c>
      <c r="I56" s="38"/>
      <c r="J56" s="120">
        <v>74610000000</v>
      </c>
      <c r="K56" s="38"/>
      <c r="L56" s="120">
        <v>758000000</v>
      </c>
      <c r="N56" s="18">
        <v>9.4818743589102101E-3</v>
      </c>
      <c r="O56" s="61"/>
      <c r="P56" s="120">
        <v>6090000000</v>
      </c>
      <c r="R56" s="18">
        <v>8.1624447125050306E-2</v>
      </c>
      <c r="S56" s="38"/>
      <c r="T56" s="120">
        <v>80700000000</v>
      </c>
      <c r="U56" s="38"/>
      <c r="V56" s="120">
        <v>74610000000</v>
      </c>
      <c r="W56" s="38"/>
      <c r="X56" s="120">
        <v>6090000000</v>
      </c>
      <c r="Z56" s="133">
        <v>8.1624447125050306E-2</v>
      </c>
    </row>
    <row r="57" spans="1:26" ht="16.7" customHeight="1">
      <c r="A57" s="42" t="s">
        <v>298</v>
      </c>
      <c r="B57" s="115">
        <v>22193000000</v>
      </c>
      <c r="C57" s="62"/>
      <c r="D57" s="115">
        <v>21642000000</v>
      </c>
      <c r="E57" s="42"/>
      <c r="F57" s="115">
        <v>21057000000</v>
      </c>
      <c r="G57" s="62"/>
      <c r="H57" s="115">
        <v>20831000000</v>
      </c>
      <c r="I57" s="42"/>
      <c r="J57" s="115">
        <v>19969000000</v>
      </c>
      <c r="K57" s="42"/>
      <c r="L57" s="115">
        <v>551000000</v>
      </c>
      <c r="N57" s="19">
        <v>2.5459754181683801E-2</v>
      </c>
      <c r="O57" s="62"/>
      <c r="P57" s="115">
        <v>2224000000</v>
      </c>
      <c r="R57" s="19">
        <v>0.111372627572738</v>
      </c>
      <c r="S57" s="42"/>
      <c r="T57" s="115">
        <v>22193000000</v>
      </c>
      <c r="U57" s="42"/>
      <c r="V57" s="115">
        <v>19969000000</v>
      </c>
      <c r="W57" s="42"/>
      <c r="X57" s="115">
        <v>2224000000</v>
      </c>
      <c r="Z57" s="19">
        <v>0.111372627572738</v>
      </c>
    </row>
    <row r="58" spans="1:26" ht="16.7" customHeight="1">
      <c r="A58" s="92" t="s">
        <v>293</v>
      </c>
      <c r="B58" s="119">
        <v>102893000000</v>
      </c>
      <c r="C58" s="61"/>
      <c r="D58" s="119">
        <v>101584000000</v>
      </c>
      <c r="E58" s="38"/>
      <c r="F58" s="119">
        <v>100214000000</v>
      </c>
      <c r="G58" s="61"/>
      <c r="H58" s="119">
        <v>98357000000</v>
      </c>
      <c r="I58" s="38"/>
      <c r="J58" s="119">
        <v>94579000000</v>
      </c>
      <c r="K58" s="38"/>
      <c r="L58" s="119">
        <v>1309000000</v>
      </c>
      <c r="N58" s="18">
        <v>1.2885887541345099E-2</v>
      </c>
      <c r="O58" s="61"/>
      <c r="P58" s="119">
        <v>8314000000</v>
      </c>
      <c r="R58" s="18">
        <v>8.7905348967529801E-2</v>
      </c>
      <c r="S58" s="38"/>
      <c r="T58" s="119">
        <v>102893000000</v>
      </c>
      <c r="U58" s="38"/>
      <c r="V58" s="119">
        <v>94579000000</v>
      </c>
      <c r="W58" s="38"/>
      <c r="X58" s="119">
        <v>8314000000</v>
      </c>
      <c r="Z58" s="133">
        <v>8.7905348967529801E-2</v>
      </c>
    </row>
    <row r="59" spans="1:26" ht="16.7" customHeight="1">
      <c r="A59" s="90"/>
      <c r="B59" s="146"/>
      <c r="C59" s="62"/>
      <c r="D59" s="146"/>
      <c r="E59" s="42"/>
      <c r="F59" s="146"/>
      <c r="G59" s="62"/>
      <c r="H59" s="146"/>
      <c r="I59" s="42"/>
      <c r="J59" s="146"/>
      <c r="K59" s="42"/>
      <c r="L59" s="146"/>
      <c r="O59" s="62"/>
      <c r="P59" s="146"/>
      <c r="S59" s="42"/>
      <c r="T59" s="146"/>
      <c r="U59" s="42"/>
      <c r="V59" s="146"/>
      <c r="W59" s="42"/>
      <c r="X59" s="146"/>
    </row>
    <row r="60" spans="1:26" ht="16.7" customHeight="1">
      <c r="A60" s="38" t="s">
        <v>299</v>
      </c>
      <c r="B60" s="38"/>
      <c r="C60" s="61"/>
      <c r="D60" s="38"/>
      <c r="E60" s="38"/>
      <c r="F60" s="38"/>
      <c r="G60" s="61"/>
      <c r="H60" s="38"/>
      <c r="I60" s="38"/>
      <c r="J60" s="38"/>
      <c r="K60" s="38"/>
      <c r="L60" s="38"/>
      <c r="O60" s="61"/>
      <c r="P60" s="38"/>
      <c r="S60" s="38"/>
      <c r="T60" s="38"/>
      <c r="U60" s="38"/>
      <c r="V60" s="38"/>
      <c r="W60" s="38"/>
      <c r="X60" s="38"/>
    </row>
    <row r="61" spans="1:26" ht="16.7" customHeight="1">
      <c r="A61" s="42" t="s">
        <v>300</v>
      </c>
      <c r="B61" s="126">
        <v>606000000</v>
      </c>
      <c r="C61" s="62"/>
      <c r="D61" s="126">
        <v>568000000</v>
      </c>
      <c r="E61" s="42"/>
      <c r="F61" s="126">
        <v>577000000</v>
      </c>
      <c r="G61" s="62"/>
      <c r="H61" s="126">
        <v>642000000</v>
      </c>
      <c r="I61" s="42"/>
      <c r="J61" s="126">
        <v>510000000</v>
      </c>
      <c r="K61" s="42"/>
      <c r="L61" s="126">
        <v>38000000</v>
      </c>
      <c r="N61" s="18">
        <v>6.6901408450704206E-2</v>
      </c>
      <c r="O61" s="62"/>
      <c r="P61" s="126">
        <v>96000000</v>
      </c>
      <c r="R61" s="18">
        <v>0.188235294117647</v>
      </c>
      <c r="S61" s="42"/>
      <c r="T61" s="126">
        <v>606000000</v>
      </c>
      <c r="U61" s="42"/>
      <c r="V61" s="126">
        <v>510000000</v>
      </c>
      <c r="W61" s="42"/>
      <c r="X61" s="126">
        <v>96000000</v>
      </c>
      <c r="Z61" s="133">
        <v>0.188235294117647</v>
      </c>
    </row>
    <row r="62" spans="1:26" ht="16.7" customHeight="1">
      <c r="A62" s="38" t="s">
        <v>301</v>
      </c>
      <c r="B62" s="123">
        <v>0</v>
      </c>
      <c r="C62" s="61"/>
      <c r="D62" s="123">
        <v>0</v>
      </c>
      <c r="E62" s="38"/>
      <c r="F62" s="123">
        <v>0</v>
      </c>
      <c r="G62" s="61"/>
      <c r="H62" s="123">
        <v>182000000</v>
      </c>
      <c r="I62" s="38"/>
      <c r="J62" s="123">
        <v>177000000</v>
      </c>
      <c r="K62" s="38"/>
      <c r="L62" s="123">
        <v>0</v>
      </c>
      <c r="N62" s="19">
        <v>0</v>
      </c>
      <c r="O62" s="61"/>
      <c r="P62" s="123">
        <v>-177000000</v>
      </c>
      <c r="R62" s="19">
        <v>-1</v>
      </c>
      <c r="S62" s="38"/>
      <c r="T62" s="123">
        <v>0</v>
      </c>
      <c r="U62" s="38"/>
      <c r="V62" s="123">
        <v>177000000</v>
      </c>
      <c r="W62" s="38"/>
      <c r="X62" s="123">
        <v>-177000000</v>
      </c>
      <c r="Z62" s="19">
        <v>-1</v>
      </c>
    </row>
    <row r="63" spans="1:26" ht="16.7" customHeight="1">
      <c r="A63" s="90" t="s">
        <v>293</v>
      </c>
      <c r="B63" s="125">
        <v>606000000</v>
      </c>
      <c r="C63" s="62"/>
      <c r="D63" s="125">
        <v>568000000</v>
      </c>
      <c r="E63" s="42"/>
      <c r="F63" s="125">
        <v>577000000</v>
      </c>
      <c r="G63" s="62"/>
      <c r="H63" s="125">
        <v>824000000</v>
      </c>
      <c r="I63" s="42"/>
      <c r="J63" s="125">
        <v>687000000</v>
      </c>
      <c r="K63" s="42"/>
      <c r="L63" s="125">
        <v>38000000</v>
      </c>
      <c r="N63" s="18">
        <v>6.6901408450704206E-2</v>
      </c>
      <c r="O63" s="62"/>
      <c r="P63" s="125">
        <v>-81000000</v>
      </c>
      <c r="R63" s="18">
        <v>-0.117903930131004</v>
      </c>
      <c r="S63" s="42"/>
      <c r="T63" s="125">
        <v>606000000</v>
      </c>
      <c r="U63" s="42"/>
      <c r="V63" s="125">
        <v>687000000</v>
      </c>
      <c r="W63" s="42"/>
      <c r="X63" s="125">
        <v>-81000000</v>
      </c>
      <c r="Z63" s="133">
        <v>-0.117903930131004</v>
      </c>
    </row>
    <row r="64" spans="1:26" ht="16.7" customHeight="1">
      <c r="A64" s="38"/>
      <c r="B64" s="147"/>
      <c r="C64" s="61"/>
      <c r="D64" s="147"/>
      <c r="E64" s="61"/>
      <c r="F64" s="147"/>
      <c r="G64" s="61"/>
      <c r="H64" s="147"/>
      <c r="I64" s="61"/>
      <c r="J64" s="147"/>
      <c r="K64" s="61"/>
      <c r="L64" s="147"/>
      <c r="O64" s="61"/>
      <c r="P64" s="147"/>
      <c r="S64" s="61"/>
      <c r="T64" s="147"/>
      <c r="U64" s="61"/>
      <c r="V64" s="147"/>
      <c r="W64" s="61"/>
      <c r="X64" s="147"/>
    </row>
    <row r="65" spans="1:26" ht="13.35" customHeight="1">
      <c r="A65" s="272"/>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row>
    <row r="66" spans="1:26" ht="17.45" customHeight="1">
      <c r="A66" s="273" t="s">
        <v>302</v>
      </c>
      <c r="B66" s="274"/>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row>
    <row r="67" spans="1:26" ht="20.85" customHeight="1">
      <c r="A67" s="272"/>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ht="16.7" customHeight="1">
      <c r="A68" s="61"/>
    </row>
    <row r="69" spans="1:26" ht="16.7" customHeight="1">
      <c r="A69" s="62"/>
    </row>
    <row r="70" spans="1:26" ht="4.1500000000000004" customHeight="1">
      <c r="A70" s="61"/>
    </row>
    <row r="71" spans="1:26" ht="16.7" customHeight="1">
      <c r="A71" s="270" t="s">
        <v>303</v>
      </c>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row>
    <row r="72" spans="1:26" ht="16.7" customHeight="1">
      <c r="A72" s="271" t="s">
        <v>276</v>
      </c>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row>
    <row r="73" spans="1:26" ht="16.7" customHeight="1">
      <c r="A73" s="37"/>
      <c r="B73" s="264" t="s">
        <v>33</v>
      </c>
      <c r="C73" s="267"/>
      <c r="D73" s="267"/>
      <c r="E73" s="267"/>
      <c r="F73" s="267"/>
      <c r="G73" s="267"/>
      <c r="H73" s="267"/>
      <c r="I73" s="267"/>
      <c r="J73" s="267"/>
      <c r="K73" s="267"/>
      <c r="L73" s="267"/>
      <c r="M73" s="267"/>
      <c r="N73" s="267"/>
      <c r="O73" s="267"/>
      <c r="P73" s="267"/>
      <c r="Q73" s="267"/>
      <c r="R73" s="267"/>
      <c r="S73" s="113"/>
      <c r="T73" s="264" t="s">
        <v>34</v>
      </c>
      <c r="U73" s="267"/>
      <c r="V73" s="267"/>
      <c r="W73" s="267"/>
      <c r="X73" s="267"/>
      <c r="Y73" s="267"/>
      <c r="Z73" s="267"/>
    </row>
    <row r="74" spans="1:26" ht="16.7" customHeight="1">
      <c r="A74" s="48" t="s">
        <v>304</v>
      </c>
      <c r="B74" s="56"/>
      <c r="C74" s="139"/>
      <c r="D74" s="56"/>
      <c r="E74" s="56"/>
      <c r="F74" s="56"/>
      <c r="G74" s="56"/>
      <c r="H74" s="56"/>
      <c r="I74" s="56"/>
      <c r="J74" s="56"/>
      <c r="K74" s="56"/>
      <c r="L74" s="262" t="s">
        <v>35</v>
      </c>
      <c r="M74" s="250"/>
      <c r="N74" s="250"/>
      <c r="O74" s="250"/>
      <c r="P74" s="250"/>
      <c r="Q74" s="250"/>
      <c r="R74" s="250"/>
      <c r="S74" s="112"/>
      <c r="T74" s="56"/>
      <c r="U74" s="56"/>
      <c r="V74" s="56"/>
      <c r="W74" s="56"/>
      <c r="X74" s="262" t="s">
        <v>36</v>
      </c>
      <c r="Y74" s="250"/>
      <c r="Z74" s="250"/>
    </row>
    <row r="75" spans="1:26" ht="16.7" customHeight="1">
      <c r="A75" s="42"/>
      <c r="B75" s="105" t="s">
        <v>37</v>
      </c>
      <c r="C75" s="113"/>
      <c r="D75" s="105" t="s">
        <v>38</v>
      </c>
      <c r="E75" s="113"/>
      <c r="F75" s="105" t="s">
        <v>39</v>
      </c>
      <c r="G75" s="113"/>
      <c r="H75" s="105" t="s">
        <v>40</v>
      </c>
      <c r="I75" s="113"/>
      <c r="J75" s="105" t="s">
        <v>41</v>
      </c>
      <c r="K75" s="113"/>
      <c r="L75" s="266" t="s">
        <v>38</v>
      </c>
      <c r="M75" s="250"/>
      <c r="N75" s="250"/>
      <c r="O75" s="106"/>
      <c r="P75" s="266" t="s">
        <v>41</v>
      </c>
      <c r="Q75" s="250"/>
      <c r="R75" s="250"/>
      <c r="S75" s="113"/>
      <c r="T75" s="128">
        <v>2020</v>
      </c>
      <c r="U75" s="113"/>
      <c r="V75" s="128">
        <v>2019</v>
      </c>
      <c r="W75" s="113"/>
      <c r="X75" s="269">
        <v>2019</v>
      </c>
      <c r="Y75" s="250"/>
      <c r="Z75" s="250"/>
    </row>
    <row r="76" spans="1:26" ht="16.7" customHeight="1">
      <c r="A76" s="38"/>
      <c r="B76" s="139"/>
      <c r="C76" s="58"/>
      <c r="D76" s="139"/>
      <c r="E76" s="58"/>
      <c r="F76" s="139"/>
      <c r="G76" s="58"/>
      <c r="H76" s="56"/>
      <c r="I76" s="112"/>
      <c r="J76" s="56"/>
      <c r="K76" s="112"/>
      <c r="L76" s="202" t="s">
        <v>81</v>
      </c>
      <c r="M76" s="75"/>
      <c r="N76" s="199" t="s">
        <v>43</v>
      </c>
      <c r="O76" s="56"/>
      <c r="P76" s="202" t="s">
        <v>81</v>
      </c>
      <c r="Q76" s="75"/>
      <c r="R76" s="199" t="s">
        <v>43</v>
      </c>
      <c r="S76" s="112"/>
      <c r="T76" s="56"/>
      <c r="U76" s="112"/>
      <c r="V76" s="56"/>
      <c r="W76" s="112"/>
      <c r="X76" s="203" t="s">
        <v>81</v>
      </c>
      <c r="Y76" s="231"/>
      <c r="Z76" s="204" t="s">
        <v>43</v>
      </c>
    </row>
    <row r="77" spans="1:26" ht="16.7" customHeight="1">
      <c r="A77" s="42" t="s">
        <v>130</v>
      </c>
      <c r="B77" s="126">
        <v>421000000</v>
      </c>
      <c r="C77" s="60"/>
      <c r="D77" s="126">
        <v>419000000</v>
      </c>
      <c r="E77" s="60"/>
      <c r="F77" s="126">
        <v>365000000</v>
      </c>
      <c r="G77" s="60"/>
      <c r="H77" s="126">
        <v>363000000</v>
      </c>
      <c r="I77" s="60"/>
      <c r="J77" s="126">
        <v>360000000</v>
      </c>
      <c r="K77" s="60"/>
      <c r="L77" s="122">
        <v>2000000</v>
      </c>
      <c r="N77" s="66">
        <v>4.7732696897374704E-3</v>
      </c>
      <c r="O77" s="60"/>
      <c r="P77" s="122">
        <v>61000000</v>
      </c>
      <c r="R77" s="66">
        <v>0.16944444444444401</v>
      </c>
      <c r="S77" s="60"/>
      <c r="T77" s="126">
        <v>1205000000</v>
      </c>
      <c r="U77" s="60"/>
      <c r="V77" s="126">
        <v>1103000000</v>
      </c>
      <c r="W77" s="42"/>
      <c r="X77" s="122">
        <v>102000000</v>
      </c>
      <c r="Z77" s="66">
        <v>9.2475067996373506E-2</v>
      </c>
    </row>
    <row r="78" spans="1:26" ht="16.7" customHeight="1">
      <c r="A78" s="38" t="s">
        <v>273</v>
      </c>
      <c r="B78" s="123">
        <v>144000000</v>
      </c>
      <c r="C78" s="63"/>
      <c r="D78" s="123">
        <v>144000000</v>
      </c>
      <c r="E78" s="63"/>
      <c r="F78" s="123">
        <v>125000000</v>
      </c>
      <c r="G78" s="63"/>
      <c r="H78" s="123">
        <v>175000000</v>
      </c>
      <c r="I78" s="63"/>
      <c r="J78" s="123">
        <v>133000000</v>
      </c>
      <c r="K78" s="63"/>
      <c r="L78" s="123">
        <v>0</v>
      </c>
      <c r="N78" s="18">
        <v>0</v>
      </c>
      <c r="O78" s="63"/>
      <c r="P78" s="123">
        <v>11000000</v>
      </c>
      <c r="R78" s="18">
        <v>8.2706766917293201E-2</v>
      </c>
      <c r="S78" s="63"/>
      <c r="T78" s="123">
        <v>413000000</v>
      </c>
      <c r="U78" s="58"/>
      <c r="V78" s="123">
        <v>432000000</v>
      </c>
      <c r="W78" s="38"/>
      <c r="X78" s="123">
        <v>-19000000</v>
      </c>
      <c r="Z78" s="18">
        <v>-4.3981481481481503E-2</v>
      </c>
    </row>
    <row r="79" spans="1:26" ht="16.7" customHeight="1">
      <c r="A79" s="42" t="s">
        <v>45</v>
      </c>
      <c r="B79" s="124">
        <v>565000000</v>
      </c>
      <c r="C79" s="60"/>
      <c r="D79" s="124">
        <v>563000000</v>
      </c>
      <c r="E79" s="60"/>
      <c r="F79" s="124">
        <v>490000000</v>
      </c>
      <c r="G79" s="60"/>
      <c r="H79" s="124">
        <v>538000000</v>
      </c>
      <c r="I79" s="60"/>
      <c r="J79" s="124">
        <v>493000000</v>
      </c>
      <c r="K79" s="60"/>
      <c r="L79" s="124">
        <v>2000000</v>
      </c>
      <c r="N79" s="18">
        <v>3.5523978685612799E-3</v>
      </c>
      <c r="O79" s="60"/>
      <c r="P79" s="124">
        <v>72000000</v>
      </c>
      <c r="R79" s="18">
        <v>0.14604462474645</v>
      </c>
      <c r="S79" s="60"/>
      <c r="T79" s="124">
        <v>1618000000</v>
      </c>
      <c r="U79" s="60"/>
      <c r="V79" s="124">
        <v>1535000000</v>
      </c>
      <c r="W79" s="42"/>
      <c r="X79" s="124">
        <v>83000000</v>
      </c>
      <c r="Z79" s="18">
        <v>5.4071661237785E-2</v>
      </c>
    </row>
    <row r="80" spans="1:26" ht="16.7" customHeight="1">
      <c r="A80" s="38" t="s">
        <v>46</v>
      </c>
      <c r="B80" s="123">
        <v>210000000</v>
      </c>
      <c r="C80" s="63"/>
      <c r="D80" s="123">
        <v>213000000</v>
      </c>
      <c r="E80" s="63"/>
      <c r="F80" s="123">
        <v>221000000</v>
      </c>
      <c r="G80" s="63"/>
      <c r="H80" s="123">
        <v>219000000</v>
      </c>
      <c r="I80" s="63"/>
      <c r="J80" s="123">
        <v>213000000</v>
      </c>
      <c r="K80" s="63"/>
      <c r="L80" s="123">
        <v>-3000000</v>
      </c>
      <c r="N80" s="18">
        <v>-1.4084507042253501E-2</v>
      </c>
      <c r="O80" s="63"/>
      <c r="P80" s="123">
        <v>-3000000</v>
      </c>
      <c r="R80" s="18">
        <v>-1.4084507042253501E-2</v>
      </c>
      <c r="S80" s="63"/>
      <c r="T80" s="123">
        <v>644000000</v>
      </c>
      <c r="U80" s="38"/>
      <c r="V80" s="123">
        <v>639000000</v>
      </c>
      <c r="W80" s="38"/>
      <c r="X80" s="123">
        <v>5000000</v>
      </c>
      <c r="Z80" s="18">
        <v>7.8247261345852897E-3</v>
      </c>
    </row>
    <row r="81" spans="1:26" ht="16.7" customHeight="1">
      <c r="A81" s="42" t="str">
        <f>IF(AND(B81&lt;0,D81&lt;0,F81&lt;0,H81&lt;0,J81&lt;0,T81&lt;0,V81&lt;0),"Loss before provision for credit losses",IF(AND(B81&gt;-1,D81&gt;-1,F81&gt;-1,H81&gt;-1,J81&gt;-1,T81&gt;-1,V81&gt;-1),"Profit before provision for credit losses",IF(AND(B81&lt;0,OR(D81&gt;-1,F81&gt;-1,H81&gt;-1,J81&gt;-1,T81&gt;-1,V81&gt;-1)),"(Loss) profit before provision for credit losses","Profit (loss) before provision for credit losses")))</f>
        <v>Profit before provision for credit losses</v>
      </c>
      <c r="B81" s="124">
        <v>355000000</v>
      </c>
      <c r="C81" s="60"/>
      <c r="D81" s="124">
        <v>350000000</v>
      </c>
      <c r="E81" s="60"/>
      <c r="F81" s="124">
        <v>269000000</v>
      </c>
      <c r="G81" s="60"/>
      <c r="H81" s="124">
        <v>319000000</v>
      </c>
      <c r="I81" s="60"/>
      <c r="J81" s="124">
        <v>280000000</v>
      </c>
      <c r="K81" s="60"/>
      <c r="L81" s="124">
        <v>5000000</v>
      </c>
      <c r="N81" s="18">
        <v>1.4285714285714299E-2</v>
      </c>
      <c r="O81" s="60"/>
      <c r="P81" s="124">
        <v>75000000</v>
      </c>
      <c r="R81" s="18">
        <v>0.26785714285714302</v>
      </c>
      <c r="S81" s="60"/>
      <c r="T81" s="124">
        <v>974000000</v>
      </c>
      <c r="U81" s="60"/>
      <c r="V81" s="124">
        <v>896000000</v>
      </c>
      <c r="W81" s="42"/>
      <c r="X81" s="124">
        <v>78000000</v>
      </c>
      <c r="Z81" s="18">
        <v>8.7053571428571397E-2</v>
      </c>
    </row>
    <row r="82" spans="1:26" ht="16.7" customHeight="1">
      <c r="A82" s="38" t="s">
        <v>48</v>
      </c>
      <c r="B82" s="123">
        <v>161000000</v>
      </c>
      <c r="C82" s="63"/>
      <c r="D82" s="123">
        <v>70000000</v>
      </c>
      <c r="E82" s="63"/>
      <c r="F82" s="123">
        <v>43000000</v>
      </c>
      <c r="G82" s="63"/>
      <c r="H82" s="123">
        <v>24000000</v>
      </c>
      <c r="I82" s="63"/>
      <c r="J82" s="123">
        <v>27000000</v>
      </c>
      <c r="K82" s="63"/>
      <c r="L82" s="123">
        <v>91000000</v>
      </c>
      <c r="N82" s="18">
        <v>1.3</v>
      </c>
      <c r="O82" s="63"/>
      <c r="P82" s="123">
        <v>134000000</v>
      </c>
      <c r="R82" s="33" t="s">
        <v>49</v>
      </c>
      <c r="S82" s="63"/>
      <c r="T82" s="123">
        <v>274000000</v>
      </c>
      <c r="U82" s="63"/>
      <c r="V82" s="123">
        <v>73000000</v>
      </c>
      <c r="W82" s="38"/>
      <c r="X82" s="123">
        <v>201000000</v>
      </c>
      <c r="Z82" s="33" t="s">
        <v>49</v>
      </c>
    </row>
    <row r="83" spans="1:26" ht="16.7" customHeight="1">
      <c r="A83" s="42" t="str">
        <f>IF(AND(B83&lt;0,D83&lt;0,F83&lt;0,H83&lt;0,J83&lt;0,T83&lt;0,V83&lt;0),"Loss before "&amp;LOWER(A84),IF(AND(B83&gt;-1,D83&gt;-1,F83&gt;-1,H83&gt;-1,J83&gt;-1,T83&gt;-1,V83&gt;-1),"Income before "&amp;LOWER(A84),IF(AND(B83&lt;0,OR(D83&gt;-1,F83&gt;-1,H83&gt;-1,J83&gt;-1,T83&gt;-1,V83&gt;-1)),"(Loss) income before income tax "&amp;LOWER(A84),"Income (loss) before "&amp;LOWER(A84))))</f>
        <v>Income before income tax expense</v>
      </c>
      <c r="B83" s="124">
        <v>194000000</v>
      </c>
      <c r="C83" s="60"/>
      <c r="D83" s="124">
        <v>280000000</v>
      </c>
      <c r="E83" s="60"/>
      <c r="F83" s="124">
        <v>226000000</v>
      </c>
      <c r="G83" s="60"/>
      <c r="H83" s="124">
        <v>295000000</v>
      </c>
      <c r="I83" s="60"/>
      <c r="J83" s="124">
        <v>253000000</v>
      </c>
      <c r="K83" s="60"/>
      <c r="L83" s="124">
        <v>-86000000</v>
      </c>
      <c r="N83" s="18">
        <v>-0.307142857142857</v>
      </c>
      <c r="O83" s="60"/>
      <c r="P83" s="124">
        <v>-59000000</v>
      </c>
      <c r="R83" s="18">
        <v>-0.233201581027668</v>
      </c>
      <c r="S83" s="60"/>
      <c r="T83" s="124">
        <v>700000000</v>
      </c>
      <c r="U83" s="60"/>
      <c r="V83" s="124">
        <v>823000000</v>
      </c>
      <c r="W83" s="42"/>
      <c r="X83" s="124">
        <v>-123000000</v>
      </c>
      <c r="Z83" s="18">
        <v>-0.14945321992709601</v>
      </c>
    </row>
    <row r="84" spans="1:26" ht="16.7" customHeight="1">
      <c r="A84" s="38" t="str">
        <f>IF(AND(B84&lt;0,D84&lt;0,F84&lt;0,H84&lt;0,J84&lt;0,T84&lt;0,V84&lt;0),"Income tax benefit",IF(AND(B84&gt;-1,D84&gt;-1,F84&gt;-1,H84&gt;-1,J84&gt;-1,T84&gt;-1,V84&gt;-1),"Income tax expense",IF(AND(B84&lt;0,OR(D84&gt;-1,F84&gt;-1,H84&gt;-1,J84&gt;-1,T84&gt;-1,V84&gt;-1)),"Income tax (benefit) expense","Income tax expense (benefit)")))</f>
        <v>Income tax expense</v>
      </c>
      <c r="B84" s="123">
        <v>41000000</v>
      </c>
      <c r="C84" s="63"/>
      <c r="D84" s="123">
        <v>59000000</v>
      </c>
      <c r="E84" s="63"/>
      <c r="F84" s="123">
        <v>47000000</v>
      </c>
      <c r="G84" s="63"/>
      <c r="H84" s="123">
        <v>64000000</v>
      </c>
      <c r="I84" s="63"/>
      <c r="J84" s="123">
        <v>57000000</v>
      </c>
      <c r="K84" s="63"/>
      <c r="L84" s="123">
        <v>-18000000</v>
      </c>
      <c r="N84" s="18">
        <v>-0.305084745762712</v>
      </c>
      <c r="O84" s="63"/>
      <c r="P84" s="123">
        <v>-16000000</v>
      </c>
      <c r="R84" s="18">
        <v>-0.28070175438596501</v>
      </c>
      <c r="S84" s="63"/>
      <c r="T84" s="123">
        <v>147000000</v>
      </c>
      <c r="U84" s="63"/>
      <c r="V84" s="123">
        <v>184000000</v>
      </c>
      <c r="W84" s="38"/>
      <c r="X84" s="123">
        <v>-37000000</v>
      </c>
      <c r="Z84" s="18">
        <v>-0.201086956521739</v>
      </c>
    </row>
    <row r="85" spans="1:26" ht="16.7" customHeight="1">
      <c r="A85" s="42" t="str">
        <f>IF(AND(B85&lt;0,D85&lt;0,F85&lt;0,H85&lt;0,J85&lt;0,T85&lt;0,V85&lt;0),"Net loss",IF(AND(B85&gt;-1,D85&gt;-1,F85&gt;-1,H85&gt;-1,J85&gt;-1,T85&gt;-1,V85&gt;-1),"Net income",IF(AND(B85&lt;0,OR(D85&gt;-1,F85&gt;-1,H85&gt;-1,J85&gt;-1,T85&gt;-1,V85&gt;-1)),"Net (loss) income","Net income (loss)")))</f>
        <v>Net income</v>
      </c>
      <c r="B85" s="125">
        <v>153000000</v>
      </c>
      <c r="C85" s="60"/>
      <c r="D85" s="125">
        <v>221000000</v>
      </c>
      <c r="E85" s="60"/>
      <c r="F85" s="125">
        <v>179000000</v>
      </c>
      <c r="G85" s="60"/>
      <c r="H85" s="125">
        <v>231000000</v>
      </c>
      <c r="I85" s="60"/>
      <c r="J85" s="125">
        <v>196000000</v>
      </c>
      <c r="K85" s="60"/>
      <c r="L85" s="125">
        <v>-68000000</v>
      </c>
      <c r="N85" s="18">
        <v>-0.30769230769230799</v>
      </c>
      <c r="O85" s="60"/>
      <c r="P85" s="125">
        <v>-43000000</v>
      </c>
      <c r="R85" s="18">
        <v>-0.219387755102041</v>
      </c>
      <c r="S85" s="60"/>
      <c r="T85" s="125">
        <v>553000000</v>
      </c>
      <c r="U85" s="60"/>
      <c r="V85" s="125">
        <v>639000000</v>
      </c>
      <c r="W85" s="42"/>
      <c r="X85" s="125">
        <v>-86000000</v>
      </c>
      <c r="Z85" s="18">
        <v>-0.13458528951486701</v>
      </c>
    </row>
    <row r="86" spans="1:26" ht="16.7" customHeight="1">
      <c r="A86" s="48" t="s">
        <v>239</v>
      </c>
      <c r="B86" s="142"/>
      <c r="C86" s="63"/>
      <c r="D86" s="142"/>
      <c r="E86" s="63"/>
      <c r="F86" s="142"/>
      <c r="G86" s="63"/>
      <c r="H86" s="142"/>
      <c r="I86" s="63"/>
      <c r="J86" s="142"/>
      <c r="K86" s="63"/>
      <c r="L86" s="142"/>
      <c r="O86" s="63"/>
      <c r="P86" s="142"/>
      <c r="S86" s="63"/>
      <c r="T86" s="142"/>
      <c r="U86" s="38"/>
      <c r="V86" s="144"/>
      <c r="W86" s="38"/>
      <c r="X86" s="144"/>
    </row>
    <row r="87" spans="1:26" ht="16.7" customHeight="1">
      <c r="A87" s="42" t="s">
        <v>105</v>
      </c>
      <c r="B87" s="126">
        <v>60889000000</v>
      </c>
      <c r="C87" s="60"/>
      <c r="D87" s="126">
        <v>65280000000</v>
      </c>
      <c r="E87" s="60"/>
      <c r="F87" s="126">
        <v>59005000000</v>
      </c>
      <c r="G87" s="60"/>
      <c r="H87" s="126">
        <v>56407000000</v>
      </c>
      <c r="I87" s="60"/>
      <c r="J87" s="126">
        <v>55614000000</v>
      </c>
      <c r="K87" s="60"/>
      <c r="L87" s="126">
        <v>-4391000000</v>
      </c>
      <c r="N87" s="18">
        <v>-6.7264093137254899E-2</v>
      </c>
      <c r="O87" s="60"/>
      <c r="P87" s="126">
        <v>5275000000</v>
      </c>
      <c r="R87" s="18">
        <v>9.4850217571115197E-2</v>
      </c>
      <c r="S87" s="60"/>
      <c r="T87" s="126">
        <v>61722000000</v>
      </c>
      <c r="U87" s="42"/>
      <c r="V87" s="126">
        <v>55793000000</v>
      </c>
      <c r="W87" s="42"/>
      <c r="X87" s="126">
        <v>5929000000</v>
      </c>
      <c r="Z87" s="18">
        <v>0.106267811374187</v>
      </c>
    </row>
    <row r="88" spans="1:26" ht="16.7" customHeight="1">
      <c r="A88" s="38" t="s">
        <v>282</v>
      </c>
      <c r="B88" s="101">
        <v>57796000000</v>
      </c>
      <c r="C88" s="63"/>
      <c r="D88" s="101">
        <v>62011000000</v>
      </c>
      <c r="E88" s="63"/>
      <c r="F88" s="101">
        <v>56555000000</v>
      </c>
      <c r="G88" s="63"/>
      <c r="H88" s="101">
        <v>54523000000</v>
      </c>
      <c r="I88" s="63"/>
      <c r="J88" s="101">
        <v>53814000000</v>
      </c>
      <c r="K88" s="63"/>
      <c r="L88" s="101">
        <v>-4215000000</v>
      </c>
      <c r="N88" s="18">
        <v>-6.7971811452806799E-2</v>
      </c>
      <c r="O88" s="63"/>
      <c r="P88" s="101">
        <v>3982000000</v>
      </c>
      <c r="R88" s="18">
        <v>7.39956145241015E-2</v>
      </c>
      <c r="S88" s="63"/>
      <c r="T88" s="101">
        <v>58784000000</v>
      </c>
      <c r="U88" s="38"/>
      <c r="V88" s="101">
        <v>54299000000</v>
      </c>
      <c r="W88" s="38"/>
      <c r="X88" s="101">
        <v>4485000000</v>
      </c>
      <c r="Z88" s="18">
        <v>8.2598206228475704E-2</v>
      </c>
    </row>
    <row r="89" spans="1:26" ht="16.7" customHeight="1">
      <c r="A89" s="42" t="s">
        <v>110</v>
      </c>
      <c r="B89" s="102">
        <v>41393000000</v>
      </c>
      <c r="C89" s="60"/>
      <c r="D89" s="102">
        <v>41750000000</v>
      </c>
      <c r="E89" s="60"/>
      <c r="F89" s="102">
        <v>33545000000</v>
      </c>
      <c r="G89" s="60"/>
      <c r="H89" s="102">
        <v>32715000000</v>
      </c>
      <c r="I89" s="60"/>
      <c r="J89" s="102">
        <v>31491000000</v>
      </c>
      <c r="K89" s="60"/>
      <c r="L89" s="102">
        <v>-357000000</v>
      </c>
      <c r="N89" s="18">
        <v>-8.5508982035928105E-3</v>
      </c>
      <c r="O89" s="60"/>
      <c r="P89" s="102">
        <v>9902000000</v>
      </c>
      <c r="R89" s="18">
        <v>0.31443904607665701</v>
      </c>
      <c r="S89" s="60"/>
      <c r="T89" s="102">
        <v>38905000000</v>
      </c>
      <c r="U89" s="42"/>
      <c r="V89" s="102">
        <v>30535000000</v>
      </c>
      <c r="W89" s="42"/>
      <c r="X89" s="102">
        <v>8370000000</v>
      </c>
      <c r="Z89" s="18">
        <v>0.27411167512690399</v>
      </c>
    </row>
    <row r="90" spans="1:26" ht="16.7" customHeight="1">
      <c r="A90" s="38" t="s">
        <v>274</v>
      </c>
      <c r="B90" s="101">
        <v>58177000000</v>
      </c>
      <c r="C90" s="63"/>
      <c r="D90" s="101">
        <v>62422000000</v>
      </c>
      <c r="E90" s="63"/>
      <c r="F90" s="101">
        <v>57016000000</v>
      </c>
      <c r="G90" s="63"/>
      <c r="H90" s="101">
        <v>54905000000</v>
      </c>
      <c r="I90" s="63"/>
      <c r="J90" s="101">
        <v>54087000000</v>
      </c>
      <c r="K90" s="63"/>
      <c r="L90" s="101">
        <v>-4245000000</v>
      </c>
      <c r="N90" s="18">
        <v>-6.8004870077857202E-2</v>
      </c>
      <c r="O90" s="63"/>
      <c r="P90" s="101">
        <v>4090000000</v>
      </c>
      <c r="R90" s="18">
        <v>7.5618910274187906E-2</v>
      </c>
      <c r="S90" s="63"/>
      <c r="T90" s="101">
        <v>59201000000</v>
      </c>
      <c r="U90" s="38"/>
      <c r="V90" s="101">
        <v>54585000000</v>
      </c>
      <c r="W90" s="38"/>
      <c r="X90" s="101">
        <v>4616000000</v>
      </c>
      <c r="Z90" s="18">
        <v>8.4565356782998993E-2</v>
      </c>
    </row>
    <row r="91" spans="1:26" ht="16.7" customHeight="1">
      <c r="A91" s="37" t="s">
        <v>275</v>
      </c>
      <c r="B91" s="60"/>
      <c r="C91" s="60"/>
      <c r="D91" s="60"/>
      <c r="E91" s="60"/>
      <c r="F91" s="60"/>
      <c r="G91" s="60"/>
      <c r="H91" s="60"/>
      <c r="I91" s="60"/>
      <c r="J91" s="60"/>
      <c r="K91" s="60"/>
      <c r="L91" s="60"/>
      <c r="O91" s="60"/>
      <c r="P91" s="60"/>
      <c r="S91" s="60"/>
      <c r="T91" s="60"/>
      <c r="U91" s="42"/>
      <c r="V91" s="42"/>
      <c r="W91" s="42"/>
      <c r="X91" s="42"/>
    </row>
    <row r="92" spans="1:26" ht="16.7" customHeight="1">
      <c r="A92" s="38" t="s">
        <v>83</v>
      </c>
      <c r="B92" s="40">
        <v>2.8799999999999999E-2</v>
      </c>
      <c r="C92" s="63"/>
      <c r="D92" s="40">
        <v>2.7E-2</v>
      </c>
      <c r="E92" s="63"/>
      <c r="F92" s="40">
        <v>2.5700000000000001E-2</v>
      </c>
      <c r="G92" s="63"/>
      <c r="H92" s="40">
        <v>2.6200000000000001E-2</v>
      </c>
      <c r="I92" s="63"/>
      <c r="J92" s="40">
        <v>2.64E-2</v>
      </c>
      <c r="K92" s="63"/>
      <c r="L92" s="41">
        <v>0.18</v>
      </c>
      <c r="N92" s="34"/>
      <c r="O92" s="63"/>
      <c r="P92" s="41">
        <v>0.24</v>
      </c>
      <c r="S92" s="63"/>
      <c r="T92" s="40">
        <v>2.7199999999999998E-2</v>
      </c>
      <c r="U92" s="38"/>
      <c r="V92" s="40">
        <v>2.7E-2</v>
      </c>
      <c r="W92" s="38"/>
      <c r="X92" s="41">
        <v>1.99999999999999E-2</v>
      </c>
    </row>
    <row r="93" spans="1:26" ht="16.7" customHeight="1">
      <c r="A93" s="42" t="s">
        <v>95</v>
      </c>
      <c r="B93" s="43">
        <v>0.37030000000000002</v>
      </c>
      <c r="C93" s="60"/>
      <c r="D93" s="43">
        <v>0.37930000000000003</v>
      </c>
      <c r="E93" s="60"/>
      <c r="F93" s="43">
        <v>0.4506</v>
      </c>
      <c r="G93" s="60"/>
      <c r="H93" s="43">
        <v>0.40600000000000003</v>
      </c>
      <c r="I93" s="60"/>
      <c r="J93" s="43">
        <v>0.4335</v>
      </c>
      <c r="K93" s="60"/>
      <c r="L93" s="44">
        <v>-0.90000000000000102</v>
      </c>
      <c r="N93" s="34"/>
      <c r="O93" s="60"/>
      <c r="P93" s="44">
        <v>-6.32</v>
      </c>
      <c r="R93" s="34"/>
      <c r="S93" s="60"/>
      <c r="T93" s="43">
        <v>0.3977</v>
      </c>
      <c r="U93" s="42"/>
      <c r="V93" s="43">
        <v>0.41649999999999998</v>
      </c>
      <c r="W93" s="42"/>
      <c r="X93" s="44">
        <v>-1.88</v>
      </c>
    </row>
    <row r="94" spans="1:26" ht="16.7" customHeight="1">
      <c r="A94" s="38" t="s">
        <v>113</v>
      </c>
      <c r="B94" s="40">
        <v>1.2943</v>
      </c>
      <c r="C94" s="63"/>
      <c r="D94" s="40">
        <v>1.4078999999999999</v>
      </c>
      <c r="E94" s="63"/>
      <c r="F94" s="40">
        <v>1.641</v>
      </c>
      <c r="G94" s="63"/>
      <c r="H94" s="40">
        <v>1.6524000000000001</v>
      </c>
      <c r="I94" s="63"/>
      <c r="J94" s="40">
        <v>1.6362000000000001</v>
      </c>
      <c r="K94" s="63"/>
      <c r="L94" s="41">
        <v>-11.36</v>
      </c>
      <c r="O94" s="63"/>
      <c r="P94" s="41">
        <v>-34.19</v>
      </c>
      <c r="S94" s="63"/>
      <c r="T94" s="40">
        <v>1.2943</v>
      </c>
      <c r="U94" s="38"/>
      <c r="V94" s="40">
        <v>1.6362000000000001</v>
      </c>
      <c r="W94" s="38"/>
      <c r="X94" s="41">
        <v>-34.19</v>
      </c>
    </row>
    <row r="95" spans="1:26" ht="16.7" customHeight="1">
      <c r="A95" s="42" t="s">
        <v>114</v>
      </c>
      <c r="B95" s="43">
        <v>1.3848</v>
      </c>
      <c r="C95" s="60"/>
      <c r="D95" s="43">
        <v>1.4702999999999999</v>
      </c>
      <c r="E95" s="60"/>
      <c r="F95" s="43">
        <v>1.6718</v>
      </c>
      <c r="G95" s="60"/>
      <c r="H95" s="43">
        <v>1.6579999999999999</v>
      </c>
      <c r="I95" s="60"/>
      <c r="J95" s="43">
        <v>1.7000999999999999</v>
      </c>
      <c r="K95" s="60"/>
      <c r="L95" s="44">
        <v>-8.5499999999999901</v>
      </c>
      <c r="N95" s="34"/>
      <c r="O95" s="60"/>
      <c r="P95" s="44">
        <v>-31.53</v>
      </c>
      <c r="S95" s="60"/>
      <c r="T95" s="43">
        <v>1.4974000000000001</v>
      </c>
      <c r="U95" s="42"/>
      <c r="V95" s="43">
        <v>1.7675000000000001</v>
      </c>
      <c r="W95" s="42"/>
      <c r="X95" s="44">
        <v>-27.01</v>
      </c>
    </row>
    <row r="96" spans="1:26" ht="16.7" customHeight="1">
      <c r="A96" s="38" t="s">
        <v>91</v>
      </c>
      <c r="B96" s="40">
        <v>1.01E-2</v>
      </c>
      <c r="C96" s="63"/>
      <c r="D96" s="40">
        <v>1.3599999999999999E-2</v>
      </c>
      <c r="E96" s="63"/>
      <c r="F96" s="40">
        <v>1.2200000000000001E-2</v>
      </c>
      <c r="G96" s="63"/>
      <c r="H96" s="40">
        <v>1.6299999999999999E-2</v>
      </c>
      <c r="I96" s="63"/>
      <c r="J96" s="40">
        <v>1.4E-2</v>
      </c>
      <c r="K96" s="63"/>
      <c r="L96" s="41">
        <v>-0.35</v>
      </c>
      <c r="N96" s="34"/>
      <c r="O96" s="63"/>
      <c r="P96" s="41">
        <v>-0.39</v>
      </c>
      <c r="S96" s="63"/>
      <c r="T96" s="40">
        <v>1.2E-2</v>
      </c>
      <c r="U96" s="38"/>
      <c r="V96" s="40">
        <v>1.5299999999999999E-2</v>
      </c>
      <c r="W96" s="38"/>
      <c r="X96" s="41">
        <v>-0.33</v>
      </c>
    </row>
    <row r="97" spans="1:26" ht="16.7" customHeight="1">
      <c r="A97" s="42"/>
      <c r="B97" s="60"/>
      <c r="C97" s="60"/>
      <c r="D97" s="60"/>
      <c r="E97" s="60"/>
      <c r="F97" s="60"/>
      <c r="G97" s="60"/>
      <c r="H97" s="60"/>
      <c r="I97" s="60"/>
      <c r="J97" s="60"/>
      <c r="K97" s="60"/>
      <c r="L97" s="60"/>
      <c r="O97" s="60"/>
      <c r="P97" s="60"/>
      <c r="S97" s="60"/>
      <c r="T97" s="47"/>
      <c r="U97" s="42"/>
      <c r="V97" s="60"/>
      <c r="W97" s="42"/>
      <c r="X97" s="42"/>
    </row>
    <row r="98" spans="1:26" ht="16.7" customHeight="1">
      <c r="A98" s="246" t="s">
        <v>305</v>
      </c>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row>
    <row r="99" spans="1:26" ht="16.7" customHeight="1">
      <c r="A99" s="247"/>
      <c r="B99" s="241"/>
      <c r="C99" s="241"/>
      <c r="D99" s="241"/>
      <c r="E99" s="241"/>
      <c r="F99" s="241"/>
      <c r="G99" s="241"/>
      <c r="H99" s="241"/>
      <c r="I99" s="241"/>
      <c r="J99" s="241"/>
      <c r="K99" s="241"/>
      <c r="L99" s="241"/>
      <c r="M99" s="241"/>
      <c r="N99" s="241"/>
      <c r="O99" s="241"/>
      <c r="P99" s="241"/>
      <c r="Q99" s="241"/>
      <c r="R99" s="241"/>
      <c r="S99" s="241"/>
      <c r="T99" s="241"/>
    </row>
    <row r="100" spans="1:26" ht="16.7" customHeight="1">
      <c r="A100" s="246"/>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row>
    <row r="101" spans="1:26" ht="16.7" customHeight="1">
      <c r="A101" s="42"/>
    </row>
    <row r="102" spans="1:26" ht="4.1500000000000004" customHeight="1">
      <c r="A102" s="38"/>
    </row>
    <row r="103" spans="1:26" ht="16.7" customHeight="1">
      <c r="A103" s="270" t="s">
        <v>306</v>
      </c>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row>
    <row r="104" spans="1:26" ht="16.7" customHeight="1">
      <c r="A104" s="271" t="s">
        <v>119</v>
      </c>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row>
    <row r="105" spans="1:26" ht="16.7" customHeight="1">
      <c r="A105" s="42"/>
      <c r="B105" s="264" t="s">
        <v>33</v>
      </c>
      <c r="C105" s="267"/>
      <c r="D105" s="267"/>
      <c r="E105" s="267"/>
      <c r="F105" s="267"/>
      <c r="G105" s="267"/>
      <c r="H105" s="267"/>
      <c r="I105" s="267"/>
      <c r="J105" s="267"/>
      <c r="K105" s="267"/>
      <c r="L105" s="267"/>
      <c r="M105" s="267"/>
      <c r="N105" s="267"/>
      <c r="O105" s="267"/>
      <c r="P105" s="267"/>
      <c r="Q105" s="267"/>
      <c r="R105" s="267"/>
      <c r="S105" s="113"/>
      <c r="T105" s="264" t="s">
        <v>34</v>
      </c>
      <c r="U105" s="267"/>
      <c r="V105" s="267"/>
      <c r="W105" s="267"/>
      <c r="X105" s="267"/>
      <c r="Y105" s="267"/>
      <c r="Z105" s="267"/>
    </row>
    <row r="106" spans="1:26" ht="16.7" customHeight="1">
      <c r="A106" s="61" t="s">
        <v>307</v>
      </c>
      <c r="B106" s="56"/>
      <c r="C106" s="139"/>
      <c r="D106" s="56"/>
      <c r="E106" s="56"/>
      <c r="F106" s="56"/>
      <c r="G106" s="56"/>
      <c r="H106" s="56"/>
      <c r="I106" s="56"/>
      <c r="J106" s="56"/>
      <c r="K106" s="56"/>
      <c r="L106" s="262" t="s">
        <v>35</v>
      </c>
      <c r="M106" s="250"/>
      <c r="N106" s="250"/>
      <c r="O106" s="250"/>
      <c r="P106" s="250"/>
      <c r="Q106" s="250"/>
      <c r="R106" s="250"/>
      <c r="S106" s="112"/>
      <c r="T106" s="56"/>
      <c r="U106" s="56"/>
      <c r="V106" s="56"/>
      <c r="W106" s="56"/>
      <c r="X106" s="262" t="s">
        <v>36</v>
      </c>
      <c r="Y106" s="250"/>
      <c r="Z106" s="250"/>
    </row>
    <row r="107" spans="1:26" ht="16.7" customHeight="1">
      <c r="A107" s="42"/>
      <c r="B107" s="105" t="s">
        <v>37</v>
      </c>
      <c r="C107" s="113"/>
      <c r="D107" s="105" t="s">
        <v>38</v>
      </c>
      <c r="E107" s="113"/>
      <c r="F107" s="105" t="s">
        <v>39</v>
      </c>
      <c r="G107" s="113"/>
      <c r="H107" s="105" t="s">
        <v>40</v>
      </c>
      <c r="I107" s="113"/>
      <c r="J107" s="105" t="s">
        <v>41</v>
      </c>
      <c r="K107" s="113"/>
      <c r="L107" s="266" t="s">
        <v>38</v>
      </c>
      <c r="M107" s="250"/>
      <c r="N107" s="250"/>
      <c r="O107" s="106"/>
      <c r="P107" s="266" t="s">
        <v>41</v>
      </c>
      <c r="Q107" s="250"/>
      <c r="R107" s="250"/>
      <c r="S107" s="113"/>
      <c r="T107" s="128">
        <v>2020</v>
      </c>
      <c r="U107" s="113"/>
      <c r="V107" s="128">
        <v>2019</v>
      </c>
      <c r="W107" s="113"/>
      <c r="X107" s="269">
        <v>2019</v>
      </c>
      <c r="Y107" s="250"/>
      <c r="Z107" s="250"/>
    </row>
    <row r="108" spans="1:26" ht="16.7" customHeight="1">
      <c r="A108" s="38"/>
      <c r="B108" s="56"/>
      <c r="C108" s="58"/>
      <c r="D108" s="56"/>
      <c r="E108" s="58"/>
      <c r="F108" s="56"/>
      <c r="G108" s="58"/>
      <c r="H108" s="56"/>
      <c r="I108" s="112"/>
      <c r="J108" s="56"/>
      <c r="K108" s="112"/>
      <c r="L108" s="202" t="s">
        <v>42</v>
      </c>
      <c r="M108" s="75"/>
      <c r="N108" s="199" t="s">
        <v>43</v>
      </c>
      <c r="O108" s="56"/>
      <c r="P108" s="232" t="s">
        <v>42</v>
      </c>
      <c r="Q108" s="75"/>
      <c r="R108" s="199" t="s">
        <v>43</v>
      </c>
      <c r="S108" s="112"/>
      <c r="T108" s="56"/>
      <c r="U108" s="112"/>
      <c r="V108" s="56"/>
      <c r="W108" s="112"/>
      <c r="X108" s="202" t="s">
        <v>42</v>
      </c>
      <c r="Y108" s="75"/>
      <c r="Z108" s="199" t="s">
        <v>43</v>
      </c>
    </row>
    <row r="109" spans="1:26" ht="16.7" customHeight="1">
      <c r="A109" s="42" t="s">
        <v>130</v>
      </c>
      <c r="B109" s="126">
        <v>-129000000</v>
      </c>
      <c r="C109" s="60"/>
      <c r="D109" s="126">
        <v>-73000000</v>
      </c>
      <c r="E109" s="60"/>
      <c r="F109" s="126">
        <v>2000000</v>
      </c>
      <c r="G109" s="60"/>
      <c r="H109" s="126">
        <v>-16000000</v>
      </c>
      <c r="I109" s="60"/>
      <c r="J109" s="126">
        <v>-14000000</v>
      </c>
      <c r="K109" s="140"/>
      <c r="L109" s="122">
        <v>-56000000</v>
      </c>
      <c r="N109" s="66">
        <v>-0.76712328767123295</v>
      </c>
      <c r="O109" s="60"/>
      <c r="P109" s="126">
        <v>-115000000</v>
      </c>
      <c r="R109" s="73" t="s">
        <v>49</v>
      </c>
      <c r="S109" s="140"/>
      <c r="T109" s="126">
        <v>-200000000</v>
      </c>
      <c r="U109" s="60"/>
      <c r="V109" s="126">
        <v>-18000000</v>
      </c>
      <c r="W109" s="113"/>
      <c r="X109" s="122">
        <v>-182000000</v>
      </c>
      <c r="Z109" s="54" t="s">
        <v>49</v>
      </c>
    </row>
    <row r="110" spans="1:26" ht="16.7" customHeight="1">
      <c r="A110" s="38" t="s">
        <v>273</v>
      </c>
      <c r="B110" s="123">
        <v>15000000</v>
      </c>
      <c r="C110" s="63"/>
      <c r="D110" s="123">
        <v>18000000</v>
      </c>
      <c r="E110" s="63"/>
      <c r="F110" s="123">
        <v>15000000</v>
      </c>
      <c r="G110" s="63"/>
      <c r="H110" s="123">
        <v>23000000</v>
      </c>
      <c r="I110" s="63"/>
      <c r="J110" s="123">
        <v>24000000</v>
      </c>
      <c r="K110" s="110"/>
      <c r="L110" s="123">
        <v>-3000000</v>
      </c>
      <c r="N110" s="18">
        <v>-0.16666666666666699</v>
      </c>
      <c r="O110" s="110"/>
      <c r="P110" s="123">
        <v>-9000000</v>
      </c>
      <c r="R110" s="18">
        <v>-0.375</v>
      </c>
      <c r="S110" s="110"/>
      <c r="T110" s="123">
        <v>48000000</v>
      </c>
      <c r="U110" s="58"/>
      <c r="V110" s="123">
        <v>91000000</v>
      </c>
      <c r="W110" s="112"/>
      <c r="X110" s="123">
        <v>-43000000</v>
      </c>
      <c r="Z110" s="18">
        <v>-0.47252747252747301</v>
      </c>
    </row>
    <row r="111" spans="1:26" ht="16.7" customHeight="1">
      <c r="A111" s="42" t="s">
        <v>45</v>
      </c>
      <c r="B111" s="124">
        <v>-114000000</v>
      </c>
      <c r="C111" s="60"/>
      <c r="D111" s="124">
        <v>-55000000</v>
      </c>
      <c r="E111" s="60"/>
      <c r="F111" s="124">
        <v>17000000</v>
      </c>
      <c r="G111" s="60"/>
      <c r="H111" s="124">
        <v>7000000</v>
      </c>
      <c r="I111" s="60"/>
      <c r="J111" s="124">
        <v>10000000</v>
      </c>
      <c r="K111" s="60"/>
      <c r="L111" s="124">
        <v>-59000000</v>
      </c>
      <c r="N111" s="18">
        <v>-1.0727272727272701</v>
      </c>
      <c r="O111" s="60"/>
      <c r="P111" s="124">
        <v>-124000000</v>
      </c>
      <c r="R111" s="33" t="s">
        <v>49</v>
      </c>
      <c r="S111" s="60"/>
      <c r="T111" s="124">
        <v>-152000000</v>
      </c>
      <c r="U111" s="60"/>
      <c r="V111" s="124">
        <v>73000000</v>
      </c>
      <c r="W111" s="59"/>
      <c r="X111" s="124">
        <v>-225000000</v>
      </c>
      <c r="Z111" s="16" t="s">
        <v>49</v>
      </c>
    </row>
    <row r="112" spans="1:26" ht="16.7" customHeight="1">
      <c r="A112" s="38" t="s">
        <v>46</v>
      </c>
      <c r="B112" s="123">
        <v>36000000</v>
      </c>
      <c r="C112" s="63"/>
      <c r="D112" s="123">
        <v>31000000</v>
      </c>
      <c r="E112" s="63"/>
      <c r="F112" s="123">
        <v>53000000</v>
      </c>
      <c r="G112" s="63"/>
      <c r="H112" s="123">
        <v>49000000</v>
      </c>
      <c r="I112" s="63"/>
      <c r="J112" s="123">
        <v>42000000</v>
      </c>
      <c r="K112" s="63"/>
      <c r="L112" s="123">
        <v>5000000</v>
      </c>
      <c r="N112" s="18">
        <v>0.16129032258064499</v>
      </c>
      <c r="O112" s="63"/>
      <c r="P112" s="123">
        <v>-6000000</v>
      </c>
      <c r="R112" s="18">
        <v>-0.14285714285714299</v>
      </c>
      <c r="S112" s="63"/>
      <c r="T112" s="123">
        <v>120000000</v>
      </c>
      <c r="U112" s="38"/>
      <c r="V112" s="123">
        <v>89000000</v>
      </c>
      <c r="W112" s="38"/>
      <c r="X112" s="123">
        <v>31000000</v>
      </c>
      <c r="Z112" s="18">
        <v>0.348314606741573</v>
      </c>
    </row>
    <row r="113" spans="1:27" ht="16.7" customHeight="1">
      <c r="A113" s="42" t="str">
        <f>IF(AND(B113&lt;0,D113&lt;0,F113&lt;0,H113&lt;0,J113&lt;0,T113&lt;0,V113&lt;0),"Loss before provision for credit losses",IF(AND(B113&gt;-1,D113&gt;-1,F113&gt;-1,H113&gt;-1,J113&gt;-1,T113&gt;-1,V113&gt;-1),"Profit before provision for credit losses",IF(AND(B113&lt;0,OR(D113&gt;-1,F113&gt;-1,H113&gt;-1,J113&gt;-1,T113&gt;-1,V113&gt;-1)),"(Loss) profit before provision for credit losses","Profit (loss) before provision for credit losses")))</f>
        <v>Loss before provision for credit losses</v>
      </c>
      <c r="B113" s="124">
        <v>-150000000</v>
      </c>
      <c r="C113" s="60"/>
      <c r="D113" s="124">
        <v>-86000000</v>
      </c>
      <c r="E113" s="60"/>
      <c r="F113" s="124">
        <v>-36000000</v>
      </c>
      <c r="G113" s="60"/>
      <c r="H113" s="124">
        <v>-42000000</v>
      </c>
      <c r="I113" s="60"/>
      <c r="J113" s="124">
        <v>-32000000</v>
      </c>
      <c r="K113" s="60"/>
      <c r="L113" s="124">
        <v>-64000000</v>
      </c>
      <c r="N113" s="18">
        <v>-0.74418604651162801</v>
      </c>
      <c r="O113" s="60"/>
      <c r="P113" s="124">
        <v>-118000000</v>
      </c>
      <c r="R113" s="33" t="s">
        <v>49</v>
      </c>
      <c r="S113" s="60"/>
      <c r="T113" s="124">
        <v>-272000000</v>
      </c>
      <c r="U113" s="60"/>
      <c r="V113" s="124">
        <v>-16000000</v>
      </c>
      <c r="W113" s="59"/>
      <c r="X113" s="124">
        <v>-256000000</v>
      </c>
      <c r="Z113" s="33" t="s">
        <v>49</v>
      </c>
    </row>
    <row r="114" spans="1:27" ht="16.7" customHeight="1">
      <c r="A114" s="38" t="s">
        <v>48</v>
      </c>
      <c r="B114" s="123">
        <v>212000000</v>
      </c>
      <c r="C114" s="63"/>
      <c r="D114" s="123">
        <v>314000000</v>
      </c>
      <c r="E114" s="63"/>
      <c r="F114" s="123">
        <v>460000000</v>
      </c>
      <c r="G114" s="63"/>
      <c r="H114" s="123">
        <v>-11000000</v>
      </c>
      <c r="I114" s="63"/>
      <c r="J114" s="123">
        <v>-9000000</v>
      </c>
      <c r="K114" s="63"/>
      <c r="L114" s="123">
        <v>-102000000</v>
      </c>
      <c r="N114" s="18">
        <v>-0.32484076433121001</v>
      </c>
      <c r="O114" s="63"/>
      <c r="P114" s="123">
        <v>221000000</v>
      </c>
      <c r="R114" s="33" t="s">
        <v>49</v>
      </c>
      <c r="S114" s="63"/>
      <c r="T114" s="123">
        <v>986000000</v>
      </c>
      <c r="U114" s="63"/>
      <c r="V114" s="123">
        <v>-18000000</v>
      </c>
      <c r="W114" s="58"/>
      <c r="X114" s="123">
        <v>1004000000</v>
      </c>
      <c r="Z114" s="16" t="s">
        <v>49</v>
      </c>
    </row>
    <row r="115" spans="1:27" ht="16.7" customHeight="1">
      <c r="A115" s="42" t="str">
        <f>IF(AND(B115&lt;0,D115&lt;0,F115&lt;0,H115&lt;0,J115&lt;0,T115&lt;0,V115&lt;0),"Loss before "&amp;LOWER(A116),IF(AND(B115&gt;-1,D115&gt;-1,F115&gt;-1,H115&gt;-1,J115&gt;-1,T115&gt;-1,V115&gt;-1),"Income before "&amp;LOWER(A116),IF(AND(B115&lt;0,OR(D115&gt;-1,F115&gt;-1,H115&gt;-1,J115&gt;-1,T115&gt;-1,V115&gt;-1)),"(Loss) income before "&amp;LOWER(A116),"Income (loss) before "&amp;LOWER(A116))))</f>
        <v>(Loss) income before income tax benefit</v>
      </c>
      <c r="B115" s="124">
        <v>-362000000</v>
      </c>
      <c r="C115" s="60"/>
      <c r="D115" s="124">
        <v>-400000000</v>
      </c>
      <c r="E115" s="60"/>
      <c r="F115" s="124">
        <v>-496000000</v>
      </c>
      <c r="G115" s="60"/>
      <c r="H115" s="124">
        <v>-31000000</v>
      </c>
      <c r="I115" s="60"/>
      <c r="J115" s="124">
        <v>-23000000</v>
      </c>
      <c r="K115" s="140"/>
      <c r="L115" s="124">
        <v>38000000</v>
      </c>
      <c r="N115" s="18">
        <v>9.5000000000000001E-2</v>
      </c>
      <c r="O115" s="140"/>
      <c r="P115" s="124">
        <v>-339000000</v>
      </c>
      <c r="R115" s="33" t="s">
        <v>49</v>
      </c>
      <c r="S115" s="140"/>
      <c r="T115" s="124">
        <v>-1258000000</v>
      </c>
      <c r="U115" s="60"/>
      <c r="V115" s="124">
        <v>2000000</v>
      </c>
      <c r="W115" s="113"/>
      <c r="X115" s="124">
        <v>-1260000000</v>
      </c>
      <c r="Z115" s="16" t="s">
        <v>49</v>
      </c>
    </row>
    <row r="116" spans="1:27" ht="16.7" customHeight="1">
      <c r="A116" s="38" t="str">
        <f>IF(AND(B116&lt;0,D116&lt;0,F116&lt;0,H116&lt;0,J116&lt;0,T116&lt;0,V116&lt;0),"Income tax benefit",IF(AND(B116&gt;-1,D116&gt;-1,F116&gt;-1,H116&gt;-1,J116&gt;-1,T116&gt;-1,V116&gt;-1),"Income tax expense",IF(AND(B116&lt;0,OR(D116&gt;-1,F116&gt;-1,H116&gt;-1,J116&gt;-1,T116&gt;-1,V116&gt;-1)),"Income tax (benefit) expense","Income tax expense (benefit)")))</f>
        <v>Income tax benefit</v>
      </c>
      <c r="B116" s="123">
        <v>-116000000</v>
      </c>
      <c r="C116" s="63"/>
      <c r="D116" s="123">
        <v>-112000000</v>
      </c>
      <c r="E116" s="63"/>
      <c r="F116" s="123">
        <v>-115000000</v>
      </c>
      <c r="G116" s="63"/>
      <c r="H116" s="123">
        <v>-41000000</v>
      </c>
      <c r="I116" s="63"/>
      <c r="J116" s="123">
        <v>-25000000</v>
      </c>
      <c r="K116" s="110"/>
      <c r="L116" s="123">
        <v>-4000000</v>
      </c>
      <c r="N116" s="18">
        <v>-3.5714285714285698E-2</v>
      </c>
      <c r="O116" s="110"/>
      <c r="P116" s="123">
        <v>-91000000</v>
      </c>
      <c r="R116" s="33" t="s">
        <v>49</v>
      </c>
      <c r="S116" s="110"/>
      <c r="T116" s="123">
        <v>-343000000</v>
      </c>
      <c r="U116" s="63"/>
      <c r="V116" s="123">
        <v>-34000000</v>
      </c>
      <c r="W116" s="112"/>
      <c r="X116" s="123">
        <v>-309000000</v>
      </c>
      <c r="Z116" s="16" t="s">
        <v>49</v>
      </c>
    </row>
    <row r="117" spans="1:27" ht="16.7" customHeight="1">
      <c r="A117" s="42" t="str">
        <f>IF(AND(B117&lt;0,D117&lt;0,F117&lt;0,H117&lt;0,J117&lt;0,T117&lt;0,V117&lt;0),"Net loss",IF(AND(B117&gt;-1,D117&gt;-1,F117&gt;-1,H117&gt;-1,J117&gt;-1,T117&gt;-1,V117&gt;-1),"Net income",IF(AND(B117&lt;0,OR(D117&gt;-1,F117&gt;-1,H117&gt;-1,J117&gt;-1,T117&gt;-1,V117&gt;-1)),"Net (loss) income","Net income (loss)")))</f>
        <v>Net (loss) income</v>
      </c>
      <c r="B117" s="125">
        <v>-246000000</v>
      </c>
      <c r="C117" s="60"/>
      <c r="D117" s="125">
        <v>-288000000</v>
      </c>
      <c r="E117" s="60"/>
      <c r="F117" s="125">
        <v>-381000000</v>
      </c>
      <c r="G117" s="60"/>
      <c r="H117" s="125">
        <v>10000000</v>
      </c>
      <c r="I117" s="60"/>
      <c r="J117" s="125">
        <v>2000000</v>
      </c>
      <c r="K117" s="60"/>
      <c r="L117" s="125">
        <v>42000000</v>
      </c>
      <c r="N117" s="18">
        <v>0.14583333333333301</v>
      </c>
      <c r="O117" s="60"/>
      <c r="P117" s="125">
        <v>-248000000</v>
      </c>
      <c r="R117" s="33" t="s">
        <v>49</v>
      </c>
      <c r="S117" s="60"/>
      <c r="T117" s="125">
        <v>-915000000</v>
      </c>
      <c r="U117" s="60"/>
      <c r="V117" s="125">
        <v>36000000</v>
      </c>
      <c r="W117" s="59"/>
      <c r="X117" s="125">
        <v>-951000000</v>
      </c>
      <c r="Z117" s="33" t="s">
        <v>49</v>
      </c>
    </row>
    <row r="118" spans="1:27" ht="16.7" customHeight="1">
      <c r="A118" s="48" t="s">
        <v>239</v>
      </c>
      <c r="B118" s="142"/>
      <c r="C118" s="63"/>
      <c r="D118" s="142"/>
      <c r="E118" s="63"/>
      <c r="F118" s="142"/>
      <c r="G118" s="63"/>
      <c r="H118" s="142"/>
      <c r="I118" s="63"/>
      <c r="J118" s="142"/>
      <c r="K118" s="63"/>
      <c r="L118" s="142"/>
      <c r="O118" s="63"/>
      <c r="P118" s="142"/>
      <c r="S118" s="63"/>
      <c r="T118" s="142"/>
      <c r="U118" s="38"/>
      <c r="V118" s="144"/>
      <c r="W118" s="38"/>
      <c r="X118" s="142"/>
    </row>
    <row r="119" spans="1:27" ht="16.7" customHeight="1">
      <c r="A119" s="42" t="s">
        <v>105</v>
      </c>
      <c r="B119" s="126">
        <v>43181000000</v>
      </c>
      <c r="C119" s="60"/>
      <c r="D119" s="126">
        <v>42879000000</v>
      </c>
      <c r="E119" s="60"/>
      <c r="F119" s="126">
        <v>39757000000</v>
      </c>
      <c r="G119" s="60"/>
      <c r="H119" s="126">
        <v>40170000000</v>
      </c>
      <c r="I119" s="60"/>
      <c r="J119" s="126">
        <v>40131000000</v>
      </c>
      <c r="K119" s="60"/>
      <c r="L119" s="126">
        <v>302000000</v>
      </c>
      <c r="N119" s="18">
        <v>7.0430746985704002E-3</v>
      </c>
      <c r="O119" s="60"/>
      <c r="P119" s="126">
        <v>3050000000</v>
      </c>
      <c r="R119" s="18">
        <v>7.60010964092597E-2</v>
      </c>
      <c r="S119" s="60"/>
      <c r="T119" s="126">
        <v>41943000000</v>
      </c>
      <c r="U119" s="42"/>
      <c r="V119" s="126">
        <v>39927000000</v>
      </c>
      <c r="W119" s="42"/>
      <c r="X119" s="126">
        <v>2016000000</v>
      </c>
      <c r="Z119" s="18">
        <v>5.0492148170410998E-2</v>
      </c>
    </row>
    <row r="120" spans="1:27" ht="16.7" customHeight="1">
      <c r="A120" s="38" t="s">
        <v>278</v>
      </c>
      <c r="B120" s="101">
        <v>1753000000</v>
      </c>
      <c r="C120" s="63"/>
      <c r="D120" s="101">
        <v>1759000000</v>
      </c>
      <c r="E120" s="63"/>
      <c r="F120" s="101">
        <v>1846000000</v>
      </c>
      <c r="G120" s="63"/>
      <c r="H120" s="101">
        <v>1951000000</v>
      </c>
      <c r="I120" s="63"/>
      <c r="J120" s="101">
        <v>1994000000</v>
      </c>
      <c r="K120" s="63"/>
      <c r="L120" s="101">
        <v>-6000000</v>
      </c>
      <c r="N120" s="18">
        <v>-3.4110289937464501E-3</v>
      </c>
      <c r="O120" s="63"/>
      <c r="P120" s="101">
        <v>-241000000</v>
      </c>
      <c r="R120" s="18">
        <v>-0.12086258776328999</v>
      </c>
      <c r="S120" s="63"/>
      <c r="T120" s="101">
        <v>1785000000</v>
      </c>
      <c r="U120" s="38"/>
      <c r="V120" s="101">
        <v>2134000000</v>
      </c>
      <c r="W120" s="38"/>
      <c r="X120" s="101">
        <v>-349000000</v>
      </c>
      <c r="Z120" s="18">
        <v>-0.16354264292408599</v>
      </c>
    </row>
    <row r="121" spans="1:27" ht="16.7" customHeight="1">
      <c r="A121" s="42" t="s">
        <v>110</v>
      </c>
      <c r="B121" s="102">
        <v>5762000000</v>
      </c>
      <c r="C121" s="60"/>
      <c r="D121" s="102">
        <v>8199000000</v>
      </c>
      <c r="E121" s="60"/>
      <c r="F121" s="102">
        <v>7857000000</v>
      </c>
      <c r="G121" s="60"/>
      <c r="H121" s="102">
        <v>7460000000</v>
      </c>
      <c r="I121" s="60"/>
      <c r="J121" s="102">
        <v>6835000000</v>
      </c>
      <c r="K121" s="60"/>
      <c r="L121" s="102">
        <v>-2437000000</v>
      </c>
      <c r="N121" s="18">
        <v>-0.29723136967922897</v>
      </c>
      <c r="O121" s="60"/>
      <c r="P121" s="102">
        <v>-1073000000</v>
      </c>
      <c r="R121" s="18">
        <v>-0.156986100950988</v>
      </c>
      <c r="S121" s="60"/>
      <c r="T121" s="102">
        <v>7267000000</v>
      </c>
      <c r="U121" s="42"/>
      <c r="V121" s="102">
        <v>7354000000</v>
      </c>
      <c r="W121" s="42"/>
      <c r="X121" s="102">
        <v>-87000000</v>
      </c>
      <c r="Z121" s="18">
        <v>-1.1830296437313001E-2</v>
      </c>
    </row>
    <row r="122" spans="1:27" ht="16.7" customHeight="1">
      <c r="A122" s="38" t="s">
        <v>274</v>
      </c>
      <c r="B122" s="101">
        <v>32074000000</v>
      </c>
      <c r="C122" s="63"/>
      <c r="D122" s="101">
        <v>31712000000</v>
      </c>
      <c r="E122" s="63"/>
      <c r="F122" s="101">
        <v>28537000000</v>
      </c>
      <c r="G122" s="63"/>
      <c r="H122" s="101">
        <v>28798000000</v>
      </c>
      <c r="I122" s="63"/>
      <c r="J122" s="101">
        <v>28783000000</v>
      </c>
      <c r="K122" s="63"/>
      <c r="L122" s="101">
        <v>362000000</v>
      </c>
      <c r="N122" s="18">
        <v>1.14152371342079E-2</v>
      </c>
      <c r="O122" s="63"/>
      <c r="P122" s="101">
        <v>3291000000</v>
      </c>
      <c r="R122" s="18">
        <v>0.11433832470555499</v>
      </c>
      <c r="S122" s="63"/>
      <c r="T122" s="101">
        <v>30779000000</v>
      </c>
      <c r="U122" s="38"/>
      <c r="V122" s="101">
        <v>28666000000</v>
      </c>
      <c r="W122" s="38"/>
      <c r="X122" s="101">
        <v>2113000000</v>
      </c>
      <c r="Z122" s="18">
        <v>7.3711016535268306E-2</v>
      </c>
    </row>
    <row r="123" spans="1:27" ht="16.7" customHeight="1">
      <c r="A123" s="42"/>
      <c r="B123" s="60"/>
      <c r="C123" s="60"/>
      <c r="D123" s="60"/>
      <c r="E123" s="60"/>
      <c r="F123" s="60"/>
      <c r="G123" s="60"/>
      <c r="H123" s="60"/>
      <c r="I123" s="60"/>
      <c r="J123" s="60"/>
      <c r="K123" s="60"/>
      <c r="L123" s="60"/>
      <c r="O123" s="60"/>
      <c r="P123" s="60"/>
      <c r="S123" s="60"/>
      <c r="T123" s="60"/>
      <c r="U123" s="64"/>
      <c r="V123" s="64"/>
      <c r="W123" s="64"/>
      <c r="X123" s="148"/>
    </row>
    <row r="124" spans="1:27" ht="24.2" customHeight="1">
      <c r="A124" s="268" t="s">
        <v>308</v>
      </c>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row>
    <row r="125" spans="1:27" ht="14.1" customHeight="1">
      <c r="A125" s="247" t="s">
        <v>279</v>
      </c>
      <c r="B125" s="241"/>
      <c r="C125" s="241"/>
      <c r="D125" s="241"/>
      <c r="E125" s="241"/>
      <c r="F125" s="241"/>
      <c r="G125" s="241"/>
      <c r="H125" s="241"/>
      <c r="I125" s="241"/>
      <c r="J125" s="241"/>
      <c r="K125" s="241"/>
      <c r="L125" s="241"/>
      <c r="M125" s="241"/>
      <c r="N125" s="241"/>
      <c r="O125" s="241"/>
      <c r="P125" s="241"/>
      <c r="Q125" s="241"/>
      <c r="R125" s="241"/>
      <c r="S125" s="241"/>
      <c r="T125" s="241"/>
    </row>
    <row r="126" spans="1:27" ht="16.7" customHeight="1">
      <c r="A126" s="38"/>
    </row>
    <row r="127" spans="1:27" ht="16.7" customHeight="1">
      <c r="AA127" s="198"/>
    </row>
    <row r="128" spans="1:27" ht="16.7" customHeight="1">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row>
    <row r="129" spans="1:27" ht="16.7" customHeight="1">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row>
    <row r="130" spans="1:27" ht="16.7" customHeight="1">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row>
    <row r="131" spans="1:27" ht="16.7" customHeight="1">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row>
    <row r="132" spans="1:27" ht="16.7" customHeight="1">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row>
    <row r="133" spans="1:27" ht="4.1500000000000004" customHeight="1">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row>
    <row r="134" spans="1:27" ht="16.7" customHeight="1">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row>
    <row r="135" spans="1:27" ht="16.7" customHeight="1">
      <c r="AA135" s="206"/>
    </row>
    <row r="136" spans="1:27" ht="16.7" customHeight="1">
      <c r="A136" s="234"/>
      <c r="B136" s="233"/>
      <c r="C136" s="233"/>
      <c r="D136" s="233"/>
      <c r="E136" s="233"/>
      <c r="F136" s="233"/>
      <c r="G136" s="233"/>
      <c r="H136" s="233"/>
      <c r="I136" s="233"/>
      <c r="J136" s="233"/>
      <c r="K136" s="233"/>
      <c r="L136" s="233"/>
      <c r="M136" s="233"/>
      <c r="N136" s="233"/>
      <c r="O136" s="233"/>
      <c r="P136" s="233"/>
      <c r="Q136" s="233"/>
      <c r="R136" s="233"/>
      <c r="S136" s="206"/>
      <c r="T136" s="265"/>
      <c r="U136" s="265"/>
      <c r="V136" s="265"/>
      <c r="W136" s="265"/>
      <c r="X136" s="265"/>
      <c r="Y136" s="265"/>
      <c r="Z136" s="265"/>
      <c r="AA136" s="206"/>
    </row>
    <row r="137" spans="1:27" ht="16.7" customHeight="1">
      <c r="A137" s="206"/>
      <c r="B137" s="206"/>
      <c r="C137" s="206"/>
      <c r="D137" s="206"/>
      <c r="E137" s="206"/>
      <c r="F137" s="206"/>
      <c r="G137" s="206"/>
      <c r="H137" s="206"/>
      <c r="I137" s="206"/>
      <c r="J137" s="206"/>
      <c r="K137" s="206"/>
      <c r="L137" s="265"/>
      <c r="M137" s="265"/>
      <c r="N137" s="265"/>
      <c r="O137" s="265"/>
      <c r="P137" s="265"/>
      <c r="Q137" s="265"/>
      <c r="R137" s="265"/>
      <c r="S137" s="206"/>
      <c r="T137" s="206"/>
      <c r="U137" s="206"/>
      <c r="V137" s="206"/>
      <c r="W137" s="206"/>
      <c r="X137" s="265"/>
      <c r="Y137" s="265"/>
      <c r="Z137" s="265"/>
      <c r="AA137" s="206"/>
    </row>
    <row r="138" spans="1:27" ht="16.7" customHeight="1">
      <c r="A138" s="198"/>
      <c r="B138" s="198"/>
      <c r="C138" s="198"/>
      <c r="D138" s="198"/>
      <c r="E138" s="198"/>
      <c r="F138" s="198"/>
      <c r="G138" s="198"/>
      <c r="H138" s="198"/>
      <c r="I138" s="198"/>
      <c r="J138" s="198"/>
      <c r="K138" s="198"/>
      <c r="L138" s="241"/>
      <c r="M138" s="241"/>
      <c r="N138" s="241"/>
      <c r="O138" s="198"/>
      <c r="P138" s="241"/>
      <c r="Q138" s="241"/>
      <c r="R138" s="241"/>
      <c r="S138" s="198"/>
      <c r="T138" s="198"/>
      <c r="U138" s="198"/>
      <c r="V138" s="198"/>
      <c r="W138" s="198"/>
      <c r="X138" s="241"/>
      <c r="Y138" s="241"/>
      <c r="Z138" s="241"/>
      <c r="AA138" s="198"/>
    </row>
    <row r="139" spans="1:27" ht="16.7" customHeight="1">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row>
    <row r="140" spans="1:27" ht="16.7" customHeight="1">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row>
    <row r="141" spans="1:27" ht="16.7" customHeight="1">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row>
    <row r="142" spans="1:27" ht="16.7" customHeight="1">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row>
    <row r="143" spans="1:27" ht="16.7" customHeight="1">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row>
    <row r="144" spans="1:27" ht="16.7" customHeight="1">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row>
    <row r="145" spans="1:27" ht="16.7" customHeight="1">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row>
    <row r="146" spans="1:27" ht="16.7" customHeight="1">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row>
    <row r="147" spans="1:27" ht="16.7" customHeight="1">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row>
    <row r="148" spans="1:27" ht="16.7" customHeight="1">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row>
    <row r="149" spans="1:27" ht="16.7" customHeight="1">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row>
    <row r="150" spans="1:27" ht="16.7" customHeight="1">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row>
    <row r="151" spans="1:27" ht="16.7" customHeight="1">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1:27" ht="16.7" customHeight="1">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row>
    <row r="153" spans="1:27" ht="16.7" customHeight="1">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row>
    <row r="154" spans="1:27" ht="16.7" customHeight="1">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row>
    <row r="155" spans="1:27" ht="16.7" customHeight="1">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row>
    <row r="156" spans="1:27" ht="16.7" customHeight="1">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row>
    <row r="157" spans="1:27" ht="16.7" customHeight="1">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row>
    <row r="158" spans="1:27" ht="16.7" customHeight="1">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row>
    <row r="159" spans="1:27" ht="16.7" customHeight="1">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row>
    <row r="160" spans="1:27" ht="16.7" customHeight="1">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row>
    <row r="161" spans="1:27" ht="16.7" customHeight="1">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198"/>
    </row>
    <row r="162" spans="1:27" ht="23.25" customHeight="1">
      <c r="A162" s="241"/>
      <c r="B162" s="241"/>
      <c r="C162" s="241"/>
      <c r="D162" s="241"/>
      <c r="E162" s="241"/>
      <c r="F162" s="241"/>
      <c r="G162" s="241"/>
      <c r="H162" s="241"/>
      <c r="I162" s="241"/>
      <c r="J162" s="241"/>
      <c r="K162" s="241"/>
      <c r="L162" s="241"/>
      <c r="M162" s="241"/>
      <c r="N162" s="241"/>
      <c r="O162" s="241"/>
      <c r="P162" s="241"/>
      <c r="Q162" s="241"/>
      <c r="R162" s="241"/>
      <c r="S162" s="241"/>
      <c r="T162" s="241"/>
      <c r="U162" s="198"/>
      <c r="V162" s="198"/>
      <c r="W162" s="198"/>
      <c r="X162" s="198"/>
      <c r="Y162" s="198"/>
      <c r="Z162" s="198"/>
      <c r="AA162" s="198"/>
    </row>
    <row r="163" spans="1:27" ht="16.7" customHeight="1">
      <c r="A163" s="241"/>
      <c r="B163" s="241"/>
      <c r="C163" s="241"/>
      <c r="D163" s="241"/>
      <c r="E163" s="241"/>
      <c r="F163" s="241"/>
      <c r="G163" s="241"/>
      <c r="H163" s="241"/>
      <c r="I163" s="241"/>
      <c r="J163" s="241"/>
      <c r="K163" s="241"/>
      <c r="L163" s="241"/>
      <c r="M163" s="241"/>
      <c r="N163" s="241"/>
      <c r="O163" s="241"/>
      <c r="P163" s="241"/>
      <c r="Q163" s="241"/>
      <c r="R163" s="241"/>
      <c r="S163" s="241"/>
      <c r="T163" s="241"/>
      <c r="U163" s="198"/>
      <c r="V163" s="198"/>
      <c r="W163" s="198"/>
      <c r="X163" s="198"/>
      <c r="Y163" s="198"/>
      <c r="Z163" s="198"/>
      <c r="AA163" s="198"/>
    </row>
    <row r="164" spans="1:27" ht="15.75" customHeight="1">
      <c r="A164" s="241"/>
      <c r="B164" s="241"/>
      <c r="C164" s="241"/>
      <c r="D164" s="241"/>
      <c r="E164" s="241"/>
      <c r="F164" s="241"/>
      <c r="G164" s="241"/>
      <c r="H164" s="241"/>
      <c r="I164" s="241"/>
      <c r="J164" s="241"/>
      <c r="K164" s="241"/>
      <c r="L164" s="241"/>
      <c r="M164" s="241"/>
      <c r="N164" s="241"/>
      <c r="O164" s="241"/>
      <c r="P164" s="241"/>
      <c r="Q164" s="241"/>
      <c r="R164" s="241"/>
      <c r="S164" s="241"/>
      <c r="T164" s="241"/>
      <c r="U164" s="198"/>
      <c r="V164" s="198"/>
      <c r="W164" s="198"/>
      <c r="X164" s="198"/>
      <c r="Y164" s="198"/>
      <c r="Z164" s="198"/>
      <c r="AA164" s="198"/>
    </row>
    <row r="165" spans="1:27" ht="15.75" customHeight="1">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row>
    <row r="166" spans="1:27">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row>
    <row r="167" spans="1:27">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row>
    <row r="168" spans="1:27">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row>
    <row r="169" spans="1:27">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row>
    <row r="170" spans="1:27">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row>
    <row r="171" spans="1:27">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1:27">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row>
    <row r="173" spans="1:27">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row>
    <row r="174" spans="1:27">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row>
    <row r="175" spans="1:27">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row>
    <row r="176" spans="1:27">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row>
    <row r="177" spans="1:27">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row>
    <row r="178" spans="1:27">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row>
    <row r="179" spans="1:27">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row>
    <row r="180" spans="1:27">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row>
    <row r="181" spans="1:27">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row>
    <row r="182" spans="1:27">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row>
    <row r="183" spans="1:27">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row>
    <row r="184" spans="1:27">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row>
    <row r="185" spans="1:27">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row>
    <row r="186" spans="1:27">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row>
    <row r="187" spans="1:27">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row>
    <row r="188" spans="1:27">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row>
    <row r="189" spans="1:27">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row>
    <row r="190" spans="1:27">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row>
    <row r="191" spans="1:27">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row>
    <row r="192" spans="1:27">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row>
    <row r="193" spans="1:27">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row>
    <row r="194" spans="1:27">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row>
    <row r="195" spans="1:27">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row>
  </sheetData>
  <mergeCells count="57">
    <mergeCell ref="T3:Z3"/>
    <mergeCell ref="A1:Z1"/>
    <mergeCell ref="A2:Z2"/>
    <mergeCell ref="B3:R3"/>
    <mergeCell ref="L5:N5"/>
    <mergeCell ref="L4:R4"/>
    <mergeCell ref="A28:Z28"/>
    <mergeCell ref="T35:Z35"/>
    <mergeCell ref="P5:R5"/>
    <mergeCell ref="X4:Z4"/>
    <mergeCell ref="X5:Z5"/>
    <mergeCell ref="A29:T29"/>
    <mergeCell ref="B35:R35"/>
    <mergeCell ref="A33:Z33"/>
    <mergeCell ref="A34:Z34"/>
    <mergeCell ref="A30:Z30"/>
    <mergeCell ref="X36:Z36"/>
    <mergeCell ref="X37:Z37"/>
    <mergeCell ref="P37:R37"/>
    <mergeCell ref="L36:R36"/>
    <mergeCell ref="L37:N37"/>
    <mergeCell ref="A65:Z65"/>
    <mergeCell ref="A66:Z66"/>
    <mergeCell ref="A67:Z67"/>
    <mergeCell ref="L74:R74"/>
    <mergeCell ref="A72:Z72"/>
    <mergeCell ref="L75:N75"/>
    <mergeCell ref="B73:R73"/>
    <mergeCell ref="A71:Z71"/>
    <mergeCell ref="P75:R75"/>
    <mergeCell ref="T73:Z73"/>
    <mergeCell ref="X74:Z74"/>
    <mergeCell ref="X75:Z75"/>
    <mergeCell ref="A98:Z98"/>
    <mergeCell ref="A99:T99"/>
    <mergeCell ref="A100:Z100"/>
    <mergeCell ref="A103:Z103"/>
    <mergeCell ref="A104:Z104"/>
    <mergeCell ref="L106:R106"/>
    <mergeCell ref="L107:N107"/>
    <mergeCell ref="B105:R105"/>
    <mergeCell ref="A125:T125"/>
    <mergeCell ref="A124:Z124"/>
    <mergeCell ref="T105:Z105"/>
    <mergeCell ref="P107:R107"/>
    <mergeCell ref="X106:Z106"/>
    <mergeCell ref="X107:Z107"/>
    <mergeCell ref="A164:T164"/>
    <mergeCell ref="A161:Z161"/>
    <mergeCell ref="A162:T162"/>
    <mergeCell ref="X137:Z137"/>
    <mergeCell ref="X138:Z138"/>
    <mergeCell ref="T136:Z136"/>
    <mergeCell ref="P138:R138"/>
    <mergeCell ref="L138:N138"/>
    <mergeCell ref="L137:R137"/>
    <mergeCell ref="A163:T163"/>
  </mergeCells>
  <pageMargins left="0.75" right="0.75" top="1" bottom="1" header="0.5" footer="0.5"/>
  <tableParts count="2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showRuler="0" workbookViewId="0"/>
  </sheetViews>
  <sheetFormatPr defaultColWidth="13.7109375" defaultRowHeight="12.75"/>
  <cols>
    <col min="1" max="26" width="20.140625" customWidth="1"/>
  </cols>
  <sheetData>
    <row r="1" ht="16.7" customHeight="1"/>
    <row r="2" ht="16.7" customHeight="1"/>
    <row r="3" ht="16.7" customHeight="1"/>
    <row r="4" ht="16.7" customHeight="1"/>
    <row r="5" ht="16.7" customHeight="1"/>
    <row r="6" ht="16.7" customHeight="1"/>
    <row r="7" ht="16.7" customHeight="1"/>
    <row r="8" ht="16.7" customHeight="1"/>
    <row r="9" ht="16.7" customHeight="1"/>
    <row r="10" ht="16.7" customHeight="1"/>
    <row r="11" ht="16.7" customHeight="1"/>
    <row r="12" ht="16.7" customHeight="1"/>
    <row r="13" ht="16.7" customHeight="1"/>
    <row r="14" ht="16.7" customHeight="1"/>
    <row r="15" ht="16.7" customHeight="1"/>
    <row r="16" ht="16.7" customHeight="1"/>
    <row r="17" ht="16.7" customHeight="1"/>
    <row r="18" ht="16.7" customHeight="1"/>
    <row r="19" ht="16.7" customHeight="1"/>
    <row r="20" ht="16.7" customHeight="1"/>
    <row r="21" ht="16.7" customHeight="1"/>
    <row r="22" ht="16.7" customHeight="1"/>
    <row r="23" ht="16.7" customHeight="1"/>
    <row r="24" ht="16.7" customHeight="1"/>
    <row r="25" ht="16.7" customHeight="1"/>
    <row r="26" ht="16.7" customHeight="1"/>
    <row r="27" ht="16.7" customHeight="1"/>
    <row r="28" ht="16.7" customHeight="1"/>
    <row r="29" ht="16.7" customHeight="1"/>
    <row r="30" ht="16.7" customHeight="1"/>
    <row r="31" ht="16.7" customHeight="1"/>
    <row r="32"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Ruler="0" workbookViewId="0">
      <selection sqref="A1:S1"/>
    </sheetView>
  </sheetViews>
  <sheetFormatPr defaultColWidth="13.7109375" defaultRowHeight="12.75"/>
  <cols>
    <col min="1" max="1" width="52.7109375" bestFit="1" customWidth="1"/>
    <col min="2" max="2" width="0" hidden="1" customWidth="1"/>
    <col min="3" max="3" width="12" customWidth="1"/>
    <col min="4" max="4" width="0" hidden="1" customWidth="1"/>
    <col min="5" max="5" width="11.7109375" customWidth="1"/>
    <col min="6" max="6" width="1.28515625" hidden="1" customWidth="1"/>
    <col min="7" max="7" width="10.5703125" customWidth="1"/>
    <col min="8" max="8" width="0" hidden="1" customWidth="1"/>
    <col min="9" max="9" width="10.5703125" customWidth="1"/>
    <col min="10" max="10" width="0" hidden="1" customWidth="1"/>
    <col min="11" max="11" width="11.5703125" customWidth="1"/>
    <col min="12" max="12" width="0" hidden="1" customWidth="1"/>
    <col min="13" max="13" width="8.85546875" customWidth="1"/>
    <col min="14" max="14" width="0" hidden="1" customWidth="1"/>
    <col min="15" max="15" width="7.85546875" customWidth="1"/>
    <col min="16" max="16" width="0" hidden="1" customWidth="1"/>
    <col min="17" max="17" width="8.85546875" customWidth="1"/>
    <col min="18" max="18" width="0" hidden="1" customWidth="1"/>
    <col min="19" max="19" width="7.85546875" customWidth="1"/>
    <col min="20" max="20" width="10.7109375" customWidth="1"/>
    <col min="21" max="21" width="20.140625" customWidth="1"/>
  </cols>
  <sheetData>
    <row r="1" spans="1:19">
      <c r="A1" s="278" t="s">
        <v>309</v>
      </c>
      <c r="B1" s="241"/>
      <c r="C1" s="241"/>
      <c r="D1" s="241"/>
      <c r="E1" s="241"/>
      <c r="F1" s="241"/>
      <c r="G1" s="241"/>
      <c r="H1" s="241"/>
      <c r="I1" s="241"/>
      <c r="J1" s="241"/>
      <c r="K1" s="241"/>
      <c r="L1" s="241"/>
      <c r="M1" s="241"/>
      <c r="N1" s="241"/>
      <c r="O1" s="241"/>
      <c r="P1" s="241"/>
      <c r="Q1" s="241"/>
      <c r="R1" s="241"/>
      <c r="S1" s="241"/>
    </row>
    <row r="2" spans="1:19">
      <c r="A2" s="278" t="s">
        <v>276</v>
      </c>
      <c r="B2" s="241"/>
      <c r="C2" s="241"/>
      <c r="D2" s="241"/>
      <c r="E2" s="241"/>
      <c r="F2" s="241"/>
      <c r="G2" s="241"/>
      <c r="H2" s="241"/>
      <c r="I2" s="241"/>
      <c r="J2" s="241"/>
      <c r="K2" s="241"/>
      <c r="L2" s="241"/>
      <c r="M2" s="241"/>
      <c r="N2" s="241"/>
      <c r="O2" s="241"/>
      <c r="P2" s="241"/>
      <c r="Q2" s="241"/>
      <c r="R2" s="241"/>
      <c r="S2" s="241"/>
    </row>
    <row r="3" spans="1:19" ht="12.6" customHeight="1">
      <c r="C3" s="241"/>
      <c r="D3" s="241"/>
      <c r="E3" s="241"/>
      <c r="F3" s="241"/>
      <c r="G3" s="241"/>
      <c r="H3" s="241"/>
      <c r="I3" s="241"/>
      <c r="J3" s="241"/>
      <c r="K3" s="241"/>
      <c r="L3" s="241"/>
      <c r="M3" s="241"/>
      <c r="N3" s="241"/>
      <c r="O3" s="241"/>
      <c r="P3" s="241"/>
      <c r="Q3" s="241"/>
      <c r="R3" s="241"/>
      <c r="S3" s="241"/>
    </row>
    <row r="4" spans="1:19" ht="14.1" customHeight="1">
      <c r="C4" s="251" t="s">
        <v>157</v>
      </c>
      <c r="D4" s="241"/>
      <c r="E4" s="241"/>
      <c r="F4" s="241"/>
      <c r="G4" s="241"/>
      <c r="H4" s="241"/>
      <c r="I4" s="241"/>
      <c r="J4" s="241"/>
      <c r="K4" s="241"/>
      <c r="M4" s="251" t="s">
        <v>158</v>
      </c>
      <c r="N4" s="241"/>
      <c r="O4" s="241"/>
      <c r="P4" s="241"/>
      <c r="Q4" s="241"/>
      <c r="R4" s="241"/>
      <c r="S4" s="241"/>
    </row>
    <row r="5" spans="1:19">
      <c r="C5" s="78" t="s">
        <v>159</v>
      </c>
      <c r="D5" s="9"/>
      <c r="E5" s="78" t="s">
        <v>160</v>
      </c>
      <c r="F5" s="9"/>
      <c r="G5" s="78" t="s">
        <v>161</v>
      </c>
      <c r="H5" s="9"/>
      <c r="I5" s="12" t="s">
        <v>162</v>
      </c>
      <c r="J5" s="9"/>
      <c r="K5" s="78" t="s">
        <v>163</v>
      </c>
      <c r="M5" s="256" t="s">
        <v>160</v>
      </c>
      <c r="N5" s="256"/>
      <c r="O5" s="256"/>
      <c r="P5" s="9"/>
      <c r="Q5" s="256" t="s">
        <v>163</v>
      </c>
      <c r="R5" s="256"/>
      <c r="S5" s="256"/>
    </row>
    <row r="6" spans="1:19" ht="16.7" customHeight="1">
      <c r="C6" s="9"/>
      <c r="E6" s="9"/>
      <c r="G6" s="9"/>
      <c r="I6" s="9"/>
      <c r="K6" s="9"/>
      <c r="M6" s="199" t="s">
        <v>81</v>
      </c>
      <c r="N6" s="207"/>
      <c r="O6" s="199" t="s">
        <v>43</v>
      </c>
      <c r="P6" s="208"/>
      <c r="Q6" s="199" t="s">
        <v>81</v>
      </c>
      <c r="R6" s="207"/>
      <c r="S6" s="199" t="s">
        <v>43</v>
      </c>
    </row>
    <row r="7" spans="1:19" ht="16.7" customHeight="1">
      <c r="A7" s="77" t="s">
        <v>310</v>
      </c>
      <c r="M7" s="74"/>
      <c r="O7" s="74"/>
      <c r="Q7" s="74"/>
      <c r="S7" s="74"/>
    </row>
    <row r="8" spans="1:19" ht="16.7" customHeight="1">
      <c r="A8" s="30" t="s">
        <v>311</v>
      </c>
      <c r="C8" s="17">
        <v>435000000</v>
      </c>
      <c r="E8" s="17">
        <v>366000000</v>
      </c>
      <c r="G8" s="17">
        <v>305000000</v>
      </c>
      <c r="I8" s="17">
        <v>240000000</v>
      </c>
      <c r="K8" s="17">
        <v>228000000</v>
      </c>
      <c r="M8" s="17">
        <v>69000000</v>
      </c>
      <c r="O8" s="18">
        <v>0.188524590163934</v>
      </c>
      <c r="Q8" s="17">
        <v>207000000</v>
      </c>
      <c r="S8" s="18">
        <v>0.90789473684210498</v>
      </c>
    </row>
    <row r="9" spans="1:19" ht="16.7" customHeight="1">
      <c r="A9" s="30" t="s">
        <v>217</v>
      </c>
      <c r="C9" s="22">
        <v>323000000</v>
      </c>
      <c r="E9" s="22">
        <v>61000000</v>
      </c>
      <c r="G9" s="22">
        <v>8000000</v>
      </c>
      <c r="I9" s="22">
        <v>2000000</v>
      </c>
      <c r="K9" s="22">
        <v>49000000</v>
      </c>
      <c r="M9" s="22">
        <v>262000000</v>
      </c>
      <c r="O9" s="33" t="s">
        <v>49</v>
      </c>
      <c r="Q9" s="22">
        <v>274000000</v>
      </c>
      <c r="S9" s="33" t="s">
        <v>49</v>
      </c>
    </row>
    <row r="10" spans="1:19" ht="16.7" customHeight="1">
      <c r="A10" s="30" t="s">
        <v>218</v>
      </c>
      <c r="C10" s="20">
        <v>2000000</v>
      </c>
      <c r="E10" s="20">
        <v>79000000</v>
      </c>
      <c r="G10" s="20">
        <v>1000000</v>
      </c>
      <c r="I10" s="20">
        <v>3000000</v>
      </c>
      <c r="K10" s="20">
        <v>4000000</v>
      </c>
      <c r="M10" s="20">
        <v>-77000000</v>
      </c>
      <c r="O10" s="18">
        <v>-0.974683544303797</v>
      </c>
      <c r="Q10" s="20">
        <v>-2000000</v>
      </c>
      <c r="S10" s="18">
        <v>-0.5</v>
      </c>
    </row>
    <row r="11" spans="1:19" ht="16.7" customHeight="1">
      <c r="A11" s="212" t="s">
        <v>219</v>
      </c>
      <c r="C11" s="21">
        <v>760000000</v>
      </c>
      <c r="E11" s="21">
        <v>506000000</v>
      </c>
      <c r="G11" s="21">
        <v>314000000</v>
      </c>
      <c r="I11" s="21">
        <v>245000000</v>
      </c>
      <c r="K11" s="21">
        <v>281000000</v>
      </c>
      <c r="M11" s="21">
        <v>254000000</v>
      </c>
      <c r="O11" s="18">
        <v>0.50197628458498</v>
      </c>
      <c r="Q11" s="21">
        <v>479000000</v>
      </c>
      <c r="S11" s="18">
        <v>1.70462633451957</v>
      </c>
    </row>
    <row r="12" spans="1:19" ht="16.7" customHeight="1">
      <c r="A12" s="30" t="s">
        <v>312</v>
      </c>
      <c r="C12" s="22">
        <v>131000000</v>
      </c>
      <c r="E12" s="22">
        <v>112000000</v>
      </c>
      <c r="G12" s="22">
        <v>101000000</v>
      </c>
      <c r="I12" s="22">
        <v>93000000</v>
      </c>
      <c r="K12" s="22">
        <v>91000000</v>
      </c>
      <c r="M12" s="22">
        <v>19000000</v>
      </c>
      <c r="O12" s="18">
        <v>0.16964285714285701</v>
      </c>
      <c r="Q12" s="22">
        <v>40000000</v>
      </c>
      <c r="S12" s="18">
        <v>0.43956043956044</v>
      </c>
    </row>
    <row r="13" spans="1:19" ht="16.7" hidden="1" customHeight="1">
      <c r="A13" s="30" t="s">
        <v>221</v>
      </c>
      <c r="C13" s="22">
        <v>30000000</v>
      </c>
      <c r="E13" s="22">
        <v>30000000</v>
      </c>
      <c r="G13" s="22">
        <v>33000000</v>
      </c>
      <c r="I13" s="22">
        <v>33000000</v>
      </c>
      <c r="K13" s="22">
        <v>36000000</v>
      </c>
      <c r="M13" s="22">
        <v>0</v>
      </c>
      <c r="O13" s="18">
        <v>0</v>
      </c>
      <c r="Q13" s="22">
        <v>-6000000</v>
      </c>
      <c r="S13" s="18">
        <v>-0.16666666666666699</v>
      </c>
    </row>
    <row r="14" spans="1:19" ht="16.7" hidden="1" customHeight="1">
      <c r="A14" s="30" t="s">
        <v>222</v>
      </c>
      <c r="C14" s="22">
        <v>210000000</v>
      </c>
      <c r="E14" s="22">
        <v>200000000</v>
      </c>
      <c r="G14" s="22">
        <v>185000000</v>
      </c>
      <c r="I14" s="22">
        <v>187000000</v>
      </c>
      <c r="K14" s="22">
        <v>184000000</v>
      </c>
      <c r="M14" s="22">
        <v>10000000</v>
      </c>
      <c r="O14" s="18">
        <v>0.05</v>
      </c>
      <c r="Q14" s="22">
        <v>26000000</v>
      </c>
      <c r="S14" s="18">
        <v>0.141304347826087</v>
      </c>
    </row>
    <row r="15" spans="1:19" ht="16.7" hidden="1" customHeight="1">
      <c r="A15" s="30" t="s">
        <v>223</v>
      </c>
      <c r="C15" s="22">
        <v>14000000</v>
      </c>
      <c r="E15" s="22">
        <v>13000000</v>
      </c>
      <c r="G15" s="22">
        <v>13000000</v>
      </c>
      <c r="I15" s="22">
        <v>14000000</v>
      </c>
      <c r="K15" s="22">
        <v>14000000</v>
      </c>
      <c r="M15" s="22">
        <v>1000000</v>
      </c>
      <c r="O15" s="18">
        <v>7.69230769230769E-2</v>
      </c>
      <c r="Q15" s="22">
        <v>0</v>
      </c>
      <c r="S15" s="18">
        <v>0</v>
      </c>
    </row>
    <row r="16" spans="1:19" ht="16.7" hidden="1" customHeight="1">
      <c r="A16" s="30" t="s">
        <v>224</v>
      </c>
      <c r="C16" s="22">
        <v>11000000</v>
      </c>
      <c r="E16" s="22">
        <v>11000000</v>
      </c>
      <c r="G16" s="22">
        <v>11000000</v>
      </c>
      <c r="I16" s="22">
        <v>12000000</v>
      </c>
      <c r="K16" s="22">
        <v>13000000</v>
      </c>
      <c r="M16" s="22">
        <v>0</v>
      </c>
      <c r="O16" s="18">
        <v>0</v>
      </c>
      <c r="Q16" s="22">
        <v>-2000000</v>
      </c>
      <c r="S16" s="18">
        <v>-0.15384615384615399</v>
      </c>
    </row>
    <row r="17" spans="1:19" ht="16.7" customHeight="1">
      <c r="A17" s="30" t="s">
        <v>225</v>
      </c>
      <c r="C17" s="22">
        <v>265000000</v>
      </c>
      <c r="E17" s="22">
        <v>254000000</v>
      </c>
      <c r="G17" s="22">
        <v>242000000</v>
      </c>
      <c r="I17" s="22">
        <v>246000000</v>
      </c>
      <c r="K17" s="22">
        <v>247000000</v>
      </c>
      <c r="M17" s="22">
        <v>11000000</v>
      </c>
      <c r="O17" s="18">
        <v>4.33070866141732E-2</v>
      </c>
      <c r="Q17" s="22">
        <v>18000000</v>
      </c>
      <c r="S17" s="18">
        <v>7.28744939271255E-2</v>
      </c>
    </row>
    <row r="18" spans="1:19" ht="16.7" customHeight="1">
      <c r="A18" s="30" t="s">
        <v>226</v>
      </c>
      <c r="C18" s="22">
        <v>80000000</v>
      </c>
      <c r="E18" s="22">
        <v>67000000</v>
      </c>
      <c r="G18" s="22">
        <v>69000000</v>
      </c>
      <c r="I18" s="22">
        <v>67000000</v>
      </c>
      <c r="K18" s="22">
        <v>69000000</v>
      </c>
      <c r="M18" s="22">
        <v>13000000</v>
      </c>
      <c r="O18" s="18">
        <v>0.19402985074626899</v>
      </c>
      <c r="Q18" s="22">
        <v>11000000</v>
      </c>
      <c r="S18" s="18">
        <v>0.15942028985507201</v>
      </c>
    </row>
    <row r="19" spans="1:19" ht="16.7" customHeight="1">
      <c r="A19" s="30" t="s">
        <v>227</v>
      </c>
      <c r="C19" s="22">
        <v>16000000</v>
      </c>
      <c r="E19" s="22">
        <v>18000000</v>
      </c>
      <c r="G19" s="22">
        <v>21000000</v>
      </c>
      <c r="I19" s="22">
        <v>18000000</v>
      </c>
      <c r="K19" s="22">
        <v>17000000</v>
      </c>
      <c r="M19" s="22">
        <v>-2000000</v>
      </c>
      <c r="O19" s="18">
        <v>-0.11111111111111099</v>
      </c>
      <c r="Q19" s="22">
        <v>-1000000</v>
      </c>
      <c r="S19" s="18">
        <v>-5.8823529411764698E-2</v>
      </c>
    </row>
    <row r="20" spans="1:19" ht="16.7" hidden="1" customHeight="1">
      <c r="A20" s="30" t="s">
        <v>228</v>
      </c>
      <c r="C20" s="22">
        <v>17000000</v>
      </c>
      <c r="E20" s="22">
        <v>21000000</v>
      </c>
      <c r="G20" s="22">
        <v>22000000</v>
      </c>
      <c r="I20" s="22">
        <v>22000000</v>
      </c>
      <c r="K20" s="22">
        <v>21000000</v>
      </c>
      <c r="M20" s="22">
        <v>-4000000</v>
      </c>
      <c r="O20" s="18">
        <v>-0.19047619047618999</v>
      </c>
      <c r="Q20" s="22">
        <v>-4000000</v>
      </c>
      <c r="S20" s="18">
        <v>-0.19047619047618999</v>
      </c>
    </row>
    <row r="21" spans="1:19" ht="16.7" hidden="1" customHeight="1">
      <c r="A21" s="30" t="s">
        <v>229</v>
      </c>
      <c r="C21" s="22">
        <v>8000000</v>
      </c>
      <c r="E21" s="22">
        <v>12000000</v>
      </c>
      <c r="G21" s="22">
        <v>11000000</v>
      </c>
      <c r="I21" s="22">
        <v>12000000</v>
      </c>
      <c r="K21" s="22">
        <v>11000000</v>
      </c>
      <c r="M21" s="22">
        <v>-4000000</v>
      </c>
      <c r="O21" s="18">
        <v>-0.33333333333333298</v>
      </c>
      <c r="Q21" s="22">
        <v>-3000000</v>
      </c>
      <c r="S21" s="18">
        <v>-0.27272727272727298</v>
      </c>
    </row>
    <row r="22" spans="1:19" ht="16.7" customHeight="1">
      <c r="A22" s="30" t="s">
        <v>229</v>
      </c>
      <c r="C22" s="20">
        <v>25000000</v>
      </c>
      <c r="E22" s="20">
        <v>33000000</v>
      </c>
      <c r="G22" s="20">
        <v>33000000</v>
      </c>
      <c r="I22" s="20">
        <v>34000000</v>
      </c>
      <c r="K22" s="20">
        <v>32000000</v>
      </c>
      <c r="M22" s="20">
        <v>-8000000</v>
      </c>
      <c r="O22" s="18">
        <v>-0.24242424242424199</v>
      </c>
      <c r="Q22" s="20">
        <v>-7000000</v>
      </c>
      <c r="S22" s="18">
        <v>-0.21875</v>
      </c>
    </row>
    <row r="23" spans="1:19" ht="16.7" customHeight="1">
      <c r="A23" s="212" t="s">
        <v>230</v>
      </c>
      <c r="C23" s="67">
        <v>517000000</v>
      </c>
      <c r="E23" s="67">
        <v>484000000</v>
      </c>
      <c r="G23" s="67">
        <v>466000000</v>
      </c>
      <c r="I23" s="67">
        <v>458000000</v>
      </c>
      <c r="K23" s="67">
        <v>456000000</v>
      </c>
      <c r="M23" s="67">
        <v>33000000</v>
      </c>
      <c r="O23" s="18">
        <v>6.8181818181818205E-2</v>
      </c>
      <c r="Q23" s="67">
        <v>61000000</v>
      </c>
      <c r="S23" s="18">
        <v>0.13377192982456099</v>
      </c>
    </row>
    <row r="24" spans="1:19" ht="16.7" customHeight="1">
      <c r="A24" s="209" t="s">
        <v>18</v>
      </c>
      <c r="C24" s="67">
        <v>1277000000</v>
      </c>
      <c r="E24" s="67">
        <v>990000000</v>
      </c>
      <c r="G24" s="67">
        <v>780000000</v>
      </c>
      <c r="I24" s="67">
        <v>703000000</v>
      </c>
      <c r="K24" s="67">
        <v>737000000</v>
      </c>
      <c r="M24" s="67">
        <v>287000000</v>
      </c>
      <c r="O24" s="18">
        <v>0.28989898989898999</v>
      </c>
      <c r="Q24" s="67">
        <v>540000000</v>
      </c>
      <c r="S24" s="18">
        <v>0.73270013568520997</v>
      </c>
    </row>
    <row r="25" spans="1:19" ht="12.6" customHeight="1">
      <c r="A25" s="235"/>
      <c r="C25" s="73"/>
      <c r="E25" s="73"/>
      <c r="G25" s="73"/>
      <c r="I25" s="73"/>
      <c r="K25" s="73"/>
      <c r="M25" s="54"/>
      <c r="Q25" s="54"/>
    </row>
    <row r="26" spans="1:19" ht="16.7" customHeight="1">
      <c r="A26" s="212" t="s">
        <v>313</v>
      </c>
      <c r="C26" s="20">
        <v>27000000</v>
      </c>
      <c r="E26" s="20">
        <v>33000000</v>
      </c>
      <c r="G26" s="20">
        <v>44000000</v>
      </c>
      <c r="I26" s="20">
        <v>45000000</v>
      </c>
      <c r="K26" s="20">
        <v>40000000</v>
      </c>
      <c r="M26" s="20">
        <v>-6000000</v>
      </c>
      <c r="O26" s="18">
        <v>-0.18181818181818199</v>
      </c>
      <c r="Q26" s="20">
        <v>-13000000</v>
      </c>
      <c r="S26" s="18">
        <v>-0.32500000000000001</v>
      </c>
    </row>
    <row r="27" spans="1:19" ht="14.1" customHeight="1">
      <c r="A27" s="209" t="s">
        <v>314</v>
      </c>
      <c r="C27" s="35">
        <v>1304000000</v>
      </c>
      <c r="E27" s="35">
        <v>1023000000</v>
      </c>
      <c r="G27" s="35">
        <v>824000000</v>
      </c>
      <c r="I27" s="35">
        <v>748000000</v>
      </c>
      <c r="K27" s="35">
        <v>777000000</v>
      </c>
      <c r="M27" s="35">
        <v>281000000</v>
      </c>
      <c r="O27" s="18">
        <v>0.27468230694037099</v>
      </c>
      <c r="Q27" s="35">
        <v>527000000</v>
      </c>
      <c r="S27" s="18">
        <v>0.67824967824967797</v>
      </c>
    </row>
    <row r="28" spans="1:19" ht="16.7" customHeight="1">
      <c r="A28" s="77" t="s">
        <v>315</v>
      </c>
      <c r="C28" s="83"/>
      <c r="E28" s="83"/>
      <c r="G28" s="83"/>
      <c r="I28" s="83"/>
      <c r="K28" s="83"/>
      <c r="M28" s="76"/>
      <c r="Q28" s="76"/>
    </row>
    <row r="29" spans="1:19" ht="16.7" customHeight="1">
      <c r="A29" s="30" t="s">
        <v>107</v>
      </c>
      <c r="C29" s="17">
        <v>760000000</v>
      </c>
      <c r="E29" s="17">
        <v>506000000</v>
      </c>
      <c r="G29" s="17">
        <v>314000000</v>
      </c>
      <c r="I29" s="17">
        <v>245000000</v>
      </c>
      <c r="K29" s="17">
        <v>281000000</v>
      </c>
      <c r="M29" s="17">
        <v>254000000</v>
      </c>
      <c r="O29" s="18">
        <v>0.50197628458498</v>
      </c>
      <c r="Q29" s="17">
        <v>479000000</v>
      </c>
      <c r="S29" s="18">
        <v>1.70462633451957</v>
      </c>
    </row>
    <row r="30" spans="1:19" ht="16.7" customHeight="1">
      <c r="A30" s="30" t="s">
        <v>108</v>
      </c>
      <c r="C30" s="20">
        <v>544000000</v>
      </c>
      <c r="E30" s="20">
        <v>517000000</v>
      </c>
      <c r="G30" s="20">
        <v>510000000</v>
      </c>
      <c r="I30" s="20">
        <v>503000000</v>
      </c>
      <c r="K30" s="20">
        <v>496000000</v>
      </c>
      <c r="M30" s="20">
        <v>27000000</v>
      </c>
      <c r="O30" s="18">
        <v>5.2224371373307502E-2</v>
      </c>
      <c r="Q30" s="20">
        <v>48000000</v>
      </c>
      <c r="S30" s="18">
        <v>9.6774193548387094E-2</v>
      </c>
    </row>
    <row r="31" spans="1:19" ht="16.7" customHeight="1">
      <c r="A31" s="212" t="s">
        <v>316</v>
      </c>
      <c r="C31" s="65">
        <v>1304000000</v>
      </c>
      <c r="E31" s="65">
        <v>1023000000</v>
      </c>
      <c r="G31" s="65">
        <v>824000000</v>
      </c>
      <c r="I31" s="65">
        <v>748000000</v>
      </c>
      <c r="K31" s="65">
        <v>777000000</v>
      </c>
      <c r="M31" s="65">
        <v>281000000</v>
      </c>
      <c r="O31" s="18">
        <v>0.27468230694037099</v>
      </c>
      <c r="Q31" s="65">
        <v>527000000</v>
      </c>
      <c r="S31" s="18">
        <v>0.67824967824967797</v>
      </c>
    </row>
    <row r="32" spans="1:19" ht="16.7" customHeight="1">
      <c r="A32" s="15" t="s">
        <v>317</v>
      </c>
    </row>
    <row r="33" spans="1:19" ht="16.7" customHeight="1">
      <c r="A33" s="149" t="s">
        <v>318</v>
      </c>
      <c r="B33" s="150"/>
      <c r="C33" s="151">
        <v>2.0500000000000001E-2</v>
      </c>
      <c r="D33" s="38"/>
      <c r="E33" s="151">
        <v>1.95E-2</v>
      </c>
      <c r="F33" s="152"/>
      <c r="G33" s="151">
        <v>1.7000000000000001E-2</v>
      </c>
      <c r="H33" s="152"/>
      <c r="I33" s="151">
        <v>1.0500000000000001E-2</v>
      </c>
      <c r="J33" s="152"/>
      <c r="K33" s="153">
        <v>1.0699999999999999E-2</v>
      </c>
      <c r="L33" s="152"/>
      <c r="M33" s="154">
        <v>0.1</v>
      </c>
      <c r="N33" s="38"/>
      <c r="O33" s="38"/>
      <c r="P33" s="38"/>
      <c r="Q33" s="154">
        <v>0.98</v>
      </c>
    </row>
    <row r="34" spans="1:19" ht="16.7" customHeight="1">
      <c r="A34" s="30" t="s">
        <v>319</v>
      </c>
      <c r="C34" s="39">
        <v>2.2050867243196999E-2</v>
      </c>
      <c r="E34" s="39">
        <v>2.00980713234181E-2</v>
      </c>
      <c r="G34" s="39">
        <v>1.7330640705654599E-2</v>
      </c>
      <c r="I34" s="39">
        <v>1.09E-2</v>
      </c>
      <c r="K34" s="39">
        <v>1.11E-2</v>
      </c>
      <c r="M34" s="155">
        <v>0.19527959197788999</v>
      </c>
      <c r="Q34" s="155">
        <v>1.0950867243197</v>
      </c>
    </row>
    <row r="35" spans="1:19" ht="20.85" hidden="1" customHeight="1">
      <c r="A35" s="30" t="s">
        <v>320</v>
      </c>
      <c r="C35" s="39">
        <v>2.0899999999999998E-2</v>
      </c>
      <c r="E35" s="39">
        <v>1.7299999999999999E-2</v>
      </c>
      <c r="G35" s="39">
        <v>1.09E-2</v>
      </c>
      <c r="I35" s="39">
        <v>1.11E-2</v>
      </c>
      <c r="K35" s="39">
        <v>1.1299999999999999E-2</v>
      </c>
      <c r="M35" s="19">
        <v>0.36</v>
      </c>
      <c r="Q35" s="19">
        <v>0.6</v>
      </c>
    </row>
    <row r="36" spans="1:19" ht="20.85" customHeight="1">
      <c r="A36" s="149" t="s">
        <v>321</v>
      </c>
      <c r="B36" s="150"/>
      <c r="C36" s="151">
        <v>1.9903999999999999</v>
      </c>
      <c r="D36" s="38"/>
      <c r="E36" s="151">
        <v>2.4740000000000002</v>
      </c>
      <c r="F36" s="152"/>
      <c r="G36" s="151">
        <v>2.7850999999999999</v>
      </c>
      <c r="H36" s="152"/>
      <c r="I36" s="151">
        <v>1.7799</v>
      </c>
      <c r="J36" s="152"/>
      <c r="K36" s="156">
        <v>1.7139</v>
      </c>
      <c r="L36" s="152"/>
      <c r="M36" s="152" t="s">
        <v>49</v>
      </c>
      <c r="N36" s="38"/>
      <c r="O36" s="38"/>
      <c r="P36" s="38"/>
      <c r="Q36" s="152" t="s">
        <v>49</v>
      </c>
    </row>
    <row r="37" spans="1:19" ht="20.85" customHeight="1">
      <c r="A37" s="30" t="s">
        <v>322</v>
      </c>
      <c r="C37" s="39">
        <v>2.1422312377130099</v>
      </c>
      <c r="E37" s="39">
        <v>2.5538693310494001</v>
      </c>
      <c r="G37" s="39">
        <v>2.83484671318346</v>
      </c>
      <c r="I37" s="39">
        <v>1.8431</v>
      </c>
      <c r="K37" s="39">
        <v>1.7742</v>
      </c>
      <c r="M37" s="16" t="s">
        <v>49</v>
      </c>
      <c r="Q37" s="16" t="s">
        <v>49</v>
      </c>
      <c r="S37" s="34"/>
    </row>
    <row r="38" spans="1:19" ht="16.7" customHeight="1">
      <c r="A38" s="30" t="s">
        <v>323</v>
      </c>
      <c r="C38" s="39">
        <v>1.03E-2</v>
      </c>
      <c r="E38" s="39">
        <v>7.9000000000000008E-3</v>
      </c>
      <c r="G38" s="39">
        <v>6.1000000000000004E-3</v>
      </c>
      <c r="I38" s="39">
        <v>5.8999999999999999E-3</v>
      </c>
      <c r="K38" s="39">
        <v>6.3E-3</v>
      </c>
      <c r="M38" s="19">
        <v>0.24</v>
      </c>
      <c r="Q38" s="19">
        <v>0.4</v>
      </c>
      <c r="S38" s="34"/>
    </row>
    <row r="39" spans="1:19" ht="24.2" customHeight="1">
      <c r="A39" s="277" t="s">
        <v>324</v>
      </c>
      <c r="B39" s="241"/>
      <c r="C39" s="241"/>
      <c r="D39" s="241"/>
      <c r="E39" s="241"/>
      <c r="F39" s="241"/>
      <c r="G39" s="241"/>
      <c r="H39" s="241"/>
      <c r="I39" s="241"/>
      <c r="J39" s="241"/>
      <c r="K39" s="241"/>
      <c r="L39" s="241"/>
      <c r="M39" s="241"/>
      <c r="N39" s="241"/>
      <c r="O39" s="241"/>
      <c r="P39" s="241"/>
      <c r="Q39" s="241"/>
      <c r="R39" s="241"/>
      <c r="S39" s="241"/>
    </row>
    <row r="40" spans="1:19" ht="24.2" customHeight="1">
      <c r="A40" s="244" t="s">
        <v>325</v>
      </c>
      <c r="B40" s="248"/>
      <c r="C40" s="248"/>
      <c r="D40" s="248"/>
      <c r="E40" s="248"/>
      <c r="F40" s="248"/>
      <c r="G40" s="248"/>
      <c r="H40" s="248"/>
      <c r="I40" s="248"/>
      <c r="J40" s="248"/>
      <c r="K40" s="248"/>
      <c r="L40" s="248"/>
      <c r="M40" s="248"/>
      <c r="N40" s="248"/>
      <c r="O40" s="248"/>
      <c r="P40" s="248"/>
      <c r="Q40" s="248"/>
      <c r="R40" s="248"/>
      <c r="S40" s="248"/>
    </row>
    <row r="41" spans="1:19" ht="16.7" customHeight="1">
      <c r="A41" s="277" t="s">
        <v>326</v>
      </c>
      <c r="B41" s="241"/>
      <c r="C41" s="241"/>
      <c r="D41" s="241"/>
      <c r="E41" s="241"/>
    </row>
  </sheetData>
  <mergeCells count="10">
    <mergeCell ref="C4:K4"/>
    <mergeCell ref="A1:S1"/>
    <mergeCell ref="A2:S2"/>
    <mergeCell ref="C3:S3"/>
    <mergeCell ref="M4:S4"/>
    <mergeCell ref="M5:O5"/>
    <mergeCell ref="Q5:S5"/>
    <mergeCell ref="A40:S40"/>
    <mergeCell ref="A39:S39"/>
    <mergeCell ref="A41:E41"/>
  </mergeCells>
  <pageMargins left="0.75" right="0.75" top="1" bottom="1" header="0.5" footer="0.5"/>
  <tableParts count="1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Ruler="0" workbookViewId="0">
      <selection sqref="A1:S1"/>
    </sheetView>
  </sheetViews>
  <sheetFormatPr defaultColWidth="13.7109375" defaultRowHeight="12.75"/>
  <cols>
    <col min="1" max="1" width="52.28515625" customWidth="1"/>
    <col min="2" max="2" width="0" hidden="1" customWidth="1"/>
    <col min="3" max="3" width="10.7109375" customWidth="1"/>
    <col min="4" max="4" width="0" hidden="1" customWidth="1"/>
    <col min="5" max="5" width="11.85546875" customWidth="1"/>
    <col min="6" max="6" width="0" hidden="1" customWidth="1"/>
    <col min="7" max="7" width="10.7109375" customWidth="1"/>
    <col min="8" max="8" width="0" hidden="1" customWidth="1"/>
    <col min="9" max="9" width="10.7109375" customWidth="1"/>
    <col min="10" max="10" width="0" hidden="1" customWidth="1"/>
    <col min="11" max="11" width="10.7109375" customWidth="1"/>
    <col min="12" max="12" width="0" hidden="1" customWidth="1"/>
    <col min="13" max="13" width="10.7109375" customWidth="1"/>
    <col min="14" max="14" width="0" hidden="1" customWidth="1"/>
    <col min="15" max="15" width="10.7109375" customWidth="1"/>
    <col min="16" max="16" width="0" hidden="1" customWidth="1"/>
    <col min="17" max="17" width="10.7109375" customWidth="1"/>
    <col min="18" max="18" width="0" hidden="1" customWidth="1"/>
    <col min="19" max="19" width="10.7109375" customWidth="1"/>
    <col min="20" max="26" width="20.140625" customWidth="1"/>
  </cols>
  <sheetData>
    <row r="1" spans="1:19">
      <c r="A1" s="278" t="s">
        <v>309</v>
      </c>
      <c r="B1" s="241"/>
      <c r="C1" s="241"/>
      <c r="D1" s="241"/>
      <c r="E1" s="241"/>
      <c r="F1" s="241"/>
      <c r="G1" s="241"/>
      <c r="H1" s="241"/>
      <c r="I1" s="241"/>
      <c r="J1" s="241"/>
      <c r="K1" s="241"/>
      <c r="L1" s="241"/>
      <c r="M1" s="241"/>
      <c r="N1" s="241"/>
      <c r="O1" s="241"/>
      <c r="P1" s="241"/>
      <c r="Q1" s="241"/>
      <c r="R1" s="241"/>
      <c r="S1" s="241"/>
    </row>
    <row r="2" spans="1:19">
      <c r="A2" s="278" t="s">
        <v>276</v>
      </c>
      <c r="B2" s="241"/>
      <c r="C2" s="241"/>
      <c r="D2" s="241"/>
      <c r="E2" s="241"/>
      <c r="F2" s="241"/>
      <c r="G2" s="241"/>
      <c r="H2" s="241"/>
      <c r="I2" s="241"/>
      <c r="J2" s="241"/>
      <c r="K2" s="241"/>
      <c r="L2" s="241"/>
      <c r="M2" s="241"/>
      <c r="N2" s="241"/>
      <c r="O2" s="241"/>
      <c r="P2" s="241"/>
      <c r="Q2" s="241"/>
      <c r="R2" s="241"/>
      <c r="S2" s="241"/>
    </row>
    <row r="3" spans="1:19" ht="16.7" customHeight="1">
      <c r="C3" s="241"/>
      <c r="D3" s="241"/>
      <c r="E3" s="241"/>
      <c r="F3" s="241"/>
      <c r="G3" s="241"/>
      <c r="H3" s="241"/>
      <c r="I3" s="241"/>
      <c r="J3" s="241"/>
      <c r="K3" s="241"/>
      <c r="L3" s="241"/>
      <c r="M3" s="241"/>
      <c r="N3" s="241"/>
      <c r="O3" s="241"/>
      <c r="P3" s="241"/>
      <c r="Q3" s="241"/>
      <c r="R3" s="241"/>
      <c r="S3" s="241"/>
    </row>
    <row r="4" spans="1:19" ht="16.7" customHeight="1">
      <c r="C4" s="251" t="s">
        <v>157</v>
      </c>
      <c r="D4" s="241"/>
      <c r="E4" s="241"/>
      <c r="F4" s="241"/>
      <c r="G4" s="241"/>
      <c r="H4" s="241"/>
      <c r="I4" s="241"/>
      <c r="J4" s="241"/>
      <c r="K4" s="241"/>
      <c r="M4" s="251" t="s">
        <v>158</v>
      </c>
      <c r="N4" s="241"/>
      <c r="O4" s="241"/>
      <c r="P4" s="241"/>
      <c r="Q4" s="241"/>
      <c r="R4" s="241"/>
      <c r="S4" s="241"/>
    </row>
    <row r="5" spans="1:19" ht="15.75" customHeight="1">
      <c r="C5" s="78" t="s">
        <v>159</v>
      </c>
      <c r="D5" s="9"/>
      <c r="E5" s="78" t="s">
        <v>160</v>
      </c>
      <c r="F5" s="9"/>
      <c r="G5" s="78" t="s">
        <v>161</v>
      </c>
      <c r="H5" s="9"/>
      <c r="I5" s="12" t="s">
        <v>162</v>
      </c>
      <c r="J5" s="9"/>
      <c r="K5" s="78" t="s">
        <v>163</v>
      </c>
      <c r="M5" s="256" t="s">
        <v>160</v>
      </c>
      <c r="N5" s="256"/>
      <c r="O5" s="256"/>
      <c r="P5" s="9"/>
      <c r="Q5" s="256" t="s">
        <v>163</v>
      </c>
      <c r="R5" s="256"/>
      <c r="S5" s="256"/>
    </row>
    <row r="6" spans="1:19" ht="16.7" customHeight="1">
      <c r="C6" s="9"/>
      <c r="E6" s="9"/>
      <c r="G6" s="9"/>
      <c r="I6" s="9"/>
      <c r="K6" s="9"/>
      <c r="M6" s="199" t="s">
        <v>81</v>
      </c>
      <c r="N6" s="207"/>
      <c r="O6" s="199" t="s">
        <v>43</v>
      </c>
      <c r="P6" s="208"/>
      <c r="Q6" s="199" t="s">
        <v>81</v>
      </c>
      <c r="R6" s="207"/>
      <c r="S6" s="199" t="s">
        <v>43</v>
      </c>
    </row>
    <row r="7" spans="1:19" ht="16.7" customHeight="1">
      <c r="A7" s="15" t="s">
        <v>327</v>
      </c>
      <c r="M7" s="74"/>
      <c r="O7" s="74"/>
      <c r="Q7" s="74"/>
      <c r="S7" s="74"/>
    </row>
    <row r="8" spans="1:19" ht="16.7" customHeight="1">
      <c r="A8" s="30" t="s">
        <v>311</v>
      </c>
      <c r="C8" s="17">
        <v>3000000</v>
      </c>
      <c r="E8" s="17">
        <v>33000000</v>
      </c>
      <c r="G8" s="17">
        <v>0</v>
      </c>
      <c r="I8" s="17">
        <v>2000000</v>
      </c>
      <c r="K8" s="17">
        <v>1000000</v>
      </c>
      <c r="M8" s="17">
        <v>-30000000</v>
      </c>
      <c r="O8" s="18">
        <v>-0.90909090909090895</v>
      </c>
      <c r="Q8" s="17">
        <v>2000000</v>
      </c>
      <c r="S8" s="18">
        <v>2</v>
      </c>
    </row>
    <row r="9" spans="1:19" ht="16.7" customHeight="1">
      <c r="A9" s="30" t="s">
        <v>217</v>
      </c>
      <c r="C9" s="22">
        <v>0</v>
      </c>
      <c r="E9" s="22">
        <v>0</v>
      </c>
      <c r="G9" s="22">
        <v>0</v>
      </c>
      <c r="I9" s="22">
        <v>0</v>
      </c>
      <c r="K9" s="22">
        <v>0</v>
      </c>
      <c r="M9" s="22">
        <v>0</v>
      </c>
      <c r="O9" s="18">
        <v>0</v>
      </c>
      <c r="Q9" s="22">
        <v>0</v>
      </c>
      <c r="S9" s="18">
        <v>0</v>
      </c>
    </row>
    <row r="10" spans="1:19" ht="16.7" customHeight="1">
      <c r="A10" s="30" t="s">
        <v>218</v>
      </c>
      <c r="C10" s="20">
        <v>0</v>
      </c>
      <c r="E10" s="20">
        <v>0</v>
      </c>
      <c r="G10" s="20">
        <v>0</v>
      </c>
      <c r="I10" s="20">
        <v>0</v>
      </c>
      <c r="K10" s="20">
        <v>1000000</v>
      </c>
      <c r="M10" s="20">
        <v>0</v>
      </c>
      <c r="O10" s="18">
        <v>0</v>
      </c>
      <c r="Q10" s="20">
        <v>-1000000</v>
      </c>
      <c r="S10" s="18">
        <v>-1</v>
      </c>
    </row>
    <row r="11" spans="1:19" ht="16.7" customHeight="1">
      <c r="A11" s="212" t="s">
        <v>219</v>
      </c>
      <c r="C11" s="21">
        <v>3000000</v>
      </c>
      <c r="E11" s="21">
        <v>33000000</v>
      </c>
      <c r="G11" s="21">
        <v>0</v>
      </c>
      <c r="I11" s="21">
        <v>2000000</v>
      </c>
      <c r="K11" s="21">
        <v>2000000</v>
      </c>
      <c r="M11" s="21">
        <v>-30000000</v>
      </c>
      <c r="O11" s="18">
        <v>-0.90909090909090895</v>
      </c>
      <c r="Q11" s="21">
        <v>1000000</v>
      </c>
      <c r="S11" s="18">
        <v>0.5</v>
      </c>
    </row>
    <row r="12" spans="1:19" ht="16.7" customHeight="1">
      <c r="A12" s="30" t="s">
        <v>220</v>
      </c>
      <c r="C12" s="22">
        <v>17000000</v>
      </c>
      <c r="E12" s="22">
        <v>13000000</v>
      </c>
      <c r="G12" s="22">
        <v>14000000</v>
      </c>
      <c r="I12" s="22">
        <v>13000000</v>
      </c>
      <c r="K12" s="22">
        <v>15000000</v>
      </c>
      <c r="M12" s="22">
        <v>4000000</v>
      </c>
      <c r="O12" s="18">
        <v>0.30769230769230799</v>
      </c>
      <c r="Q12" s="22">
        <v>2000000</v>
      </c>
      <c r="S12" s="18">
        <v>0.133333333333333</v>
      </c>
    </row>
    <row r="13" spans="1:19" ht="16.7" hidden="1" customHeight="1">
      <c r="A13" s="30" t="s">
        <v>221</v>
      </c>
      <c r="C13" s="22">
        <v>0</v>
      </c>
      <c r="E13" s="22">
        <v>0</v>
      </c>
      <c r="G13" s="22">
        <v>0</v>
      </c>
      <c r="I13" s="22">
        <v>0</v>
      </c>
      <c r="K13" s="22">
        <v>0</v>
      </c>
      <c r="M13" s="22">
        <v>0</v>
      </c>
      <c r="O13" s="18">
        <v>0</v>
      </c>
      <c r="Q13" s="22">
        <v>0</v>
      </c>
      <c r="S13" s="18">
        <v>0</v>
      </c>
    </row>
    <row r="14" spans="1:19" ht="16.7" hidden="1" customHeight="1">
      <c r="A14" s="30" t="s">
        <v>222</v>
      </c>
      <c r="C14" s="22">
        <v>0</v>
      </c>
      <c r="E14" s="22">
        <v>0</v>
      </c>
      <c r="G14" s="22">
        <v>0</v>
      </c>
      <c r="I14" s="22">
        <v>0</v>
      </c>
      <c r="K14" s="22">
        <v>0</v>
      </c>
      <c r="M14" s="22">
        <v>0</v>
      </c>
      <c r="O14" s="18">
        <v>0</v>
      </c>
      <c r="Q14" s="22">
        <v>0</v>
      </c>
      <c r="S14" s="18">
        <v>0</v>
      </c>
    </row>
    <row r="15" spans="1:19" ht="16.7" hidden="1" customHeight="1">
      <c r="A15" s="30" t="s">
        <v>223</v>
      </c>
      <c r="C15" s="22">
        <v>0</v>
      </c>
      <c r="E15" s="22">
        <v>0</v>
      </c>
      <c r="G15" s="22">
        <v>0</v>
      </c>
      <c r="I15" s="22">
        <v>0</v>
      </c>
      <c r="K15" s="22">
        <v>0</v>
      </c>
      <c r="M15" s="22">
        <v>0</v>
      </c>
      <c r="O15" s="18">
        <v>0</v>
      </c>
      <c r="Q15" s="22">
        <v>0</v>
      </c>
      <c r="S15" s="18">
        <v>0</v>
      </c>
    </row>
    <row r="16" spans="1:19" ht="16.7" hidden="1" customHeight="1">
      <c r="A16" s="30" t="s">
        <v>224</v>
      </c>
      <c r="C16" s="22">
        <v>0</v>
      </c>
      <c r="E16" s="22">
        <v>0</v>
      </c>
      <c r="G16" s="22">
        <v>0</v>
      </c>
      <c r="I16" s="22">
        <v>0</v>
      </c>
      <c r="K16" s="22">
        <v>0</v>
      </c>
      <c r="M16" s="22">
        <v>0</v>
      </c>
      <c r="O16" s="18">
        <v>0</v>
      </c>
      <c r="Q16" s="22">
        <v>0</v>
      </c>
      <c r="S16" s="18">
        <v>0</v>
      </c>
    </row>
    <row r="17" spans="1:19" ht="16.7" customHeight="1">
      <c r="A17" s="30" t="s">
        <v>225</v>
      </c>
      <c r="C17" s="22">
        <v>0</v>
      </c>
      <c r="E17" s="22">
        <v>0</v>
      </c>
      <c r="G17" s="22">
        <v>0</v>
      </c>
      <c r="I17" s="22">
        <v>0</v>
      </c>
      <c r="K17" s="22">
        <v>0</v>
      </c>
      <c r="M17" s="22">
        <v>0</v>
      </c>
      <c r="O17" s="18">
        <v>0</v>
      </c>
      <c r="Q17" s="22">
        <v>0</v>
      </c>
      <c r="S17" s="18">
        <v>0</v>
      </c>
    </row>
    <row r="18" spans="1:19" ht="16.7" customHeight="1">
      <c r="A18" s="30" t="s">
        <v>226</v>
      </c>
      <c r="C18" s="22">
        <v>0</v>
      </c>
      <c r="E18" s="22">
        <v>0</v>
      </c>
      <c r="G18" s="22">
        <v>0</v>
      </c>
      <c r="I18" s="22">
        <v>0</v>
      </c>
      <c r="K18" s="22">
        <v>0</v>
      </c>
      <c r="M18" s="22">
        <v>0</v>
      </c>
      <c r="O18" s="18">
        <v>0</v>
      </c>
      <c r="Q18" s="22">
        <v>0</v>
      </c>
      <c r="S18" s="18">
        <v>0</v>
      </c>
    </row>
    <row r="19" spans="1:19" ht="16.7" customHeight="1">
      <c r="A19" s="30" t="s">
        <v>227</v>
      </c>
      <c r="C19" s="22">
        <v>2000000</v>
      </c>
      <c r="E19" s="22">
        <v>2000000</v>
      </c>
      <c r="G19" s="22">
        <v>2000000</v>
      </c>
      <c r="I19" s="22">
        <v>2000000</v>
      </c>
      <c r="K19" s="22">
        <v>3000000</v>
      </c>
      <c r="M19" s="22">
        <v>0</v>
      </c>
      <c r="O19" s="18">
        <v>0</v>
      </c>
      <c r="Q19" s="22">
        <v>-1000000</v>
      </c>
      <c r="S19" s="18">
        <v>-0.33333333333333298</v>
      </c>
    </row>
    <row r="20" spans="1:19" ht="16.7" hidden="1" customHeight="1">
      <c r="A20" s="30" t="s">
        <v>228</v>
      </c>
      <c r="C20" s="22">
        <v>0</v>
      </c>
      <c r="E20" s="22">
        <v>0</v>
      </c>
      <c r="G20" s="22">
        <v>0</v>
      </c>
      <c r="I20" s="22">
        <v>0</v>
      </c>
      <c r="K20" s="22">
        <v>0</v>
      </c>
      <c r="M20" s="22">
        <v>0</v>
      </c>
      <c r="O20" s="18">
        <v>0</v>
      </c>
      <c r="Q20" s="22">
        <v>0</v>
      </c>
      <c r="S20" s="18">
        <v>0</v>
      </c>
    </row>
    <row r="21" spans="1:19" ht="16.7" hidden="1" customHeight="1">
      <c r="A21" s="30" t="s">
        <v>229</v>
      </c>
      <c r="C21" s="22">
        <v>6000000</v>
      </c>
      <c r="E21" s="22">
        <v>7000000</v>
      </c>
      <c r="G21" s="22">
        <v>11000000</v>
      </c>
      <c r="I21" s="22">
        <v>8000000</v>
      </c>
      <c r="K21" s="22">
        <v>10000000</v>
      </c>
      <c r="M21" s="22">
        <v>-1000000</v>
      </c>
      <c r="O21" s="18">
        <v>-0.14285714285714299</v>
      </c>
      <c r="Q21" s="22">
        <v>-4000000</v>
      </c>
      <c r="S21" s="18">
        <v>-0.4</v>
      </c>
    </row>
    <row r="22" spans="1:19" ht="16.7" customHeight="1">
      <c r="A22" s="30" t="s">
        <v>229</v>
      </c>
      <c r="C22" s="20">
        <v>6000000</v>
      </c>
      <c r="E22" s="20">
        <v>7000000</v>
      </c>
      <c r="G22" s="20">
        <v>11000000</v>
      </c>
      <c r="I22" s="20">
        <v>8000000</v>
      </c>
      <c r="K22" s="20">
        <v>10000000</v>
      </c>
      <c r="M22" s="20">
        <v>-1000000</v>
      </c>
      <c r="O22" s="18">
        <v>-0.14285714285714299</v>
      </c>
      <c r="Q22" s="20">
        <v>-4000000</v>
      </c>
      <c r="S22" s="18">
        <v>-0.4</v>
      </c>
    </row>
    <row r="23" spans="1:19" ht="16.7" customHeight="1">
      <c r="A23" s="212" t="s">
        <v>230</v>
      </c>
      <c r="C23" s="67">
        <v>25000000</v>
      </c>
      <c r="E23" s="67">
        <v>22000000</v>
      </c>
      <c r="G23" s="67">
        <v>27000000</v>
      </c>
      <c r="I23" s="67">
        <v>23000000</v>
      </c>
      <c r="K23" s="67">
        <v>28000000</v>
      </c>
      <c r="M23" s="67">
        <v>3000000</v>
      </c>
      <c r="O23" s="18">
        <v>0.13636363636363599</v>
      </c>
      <c r="Q23" s="67">
        <v>-3000000</v>
      </c>
      <c r="S23" s="18">
        <v>-0.107142857142857</v>
      </c>
    </row>
    <row r="24" spans="1:19" ht="16.7" customHeight="1">
      <c r="A24" s="209" t="s">
        <v>109</v>
      </c>
      <c r="C24" s="17">
        <v>28000000</v>
      </c>
      <c r="D24" s="238"/>
      <c r="E24" s="17">
        <v>55000000</v>
      </c>
      <c r="F24" s="238"/>
      <c r="G24" s="17">
        <v>27000000</v>
      </c>
      <c r="H24" s="238"/>
      <c r="I24" s="17">
        <v>25000000</v>
      </c>
      <c r="J24" s="238"/>
      <c r="K24" s="17">
        <v>30000000</v>
      </c>
      <c r="L24" s="238"/>
      <c r="M24" s="17">
        <v>-27000000</v>
      </c>
      <c r="N24" s="238"/>
      <c r="O24" s="18">
        <v>-0.49090909090909102</v>
      </c>
      <c r="P24" s="238"/>
      <c r="Q24" s="17">
        <v>-2000000</v>
      </c>
      <c r="R24" s="238"/>
      <c r="S24" s="18">
        <v>-6.6666666666666693E-2</v>
      </c>
    </row>
    <row r="25" spans="1:19" ht="16.7" customHeight="1">
      <c r="C25" s="157"/>
      <c r="E25" s="157"/>
      <c r="G25" s="157"/>
      <c r="I25" s="157"/>
      <c r="K25" s="157"/>
      <c r="M25" s="157"/>
      <c r="Q25" s="157"/>
    </row>
  </sheetData>
  <mergeCells count="7">
    <mergeCell ref="M5:O5"/>
    <mergeCell ref="Q5:S5"/>
    <mergeCell ref="C4:K4"/>
    <mergeCell ref="A1:S1"/>
    <mergeCell ref="A2:S2"/>
    <mergeCell ref="C3:S3"/>
    <mergeCell ref="M4:S4"/>
  </mergeCells>
  <pageMargins left="0.75" right="0.75" top="1" bottom="1" header="0.5" footer="0.5"/>
  <tableParts count="1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Ruler="0" workbookViewId="0">
      <selection sqref="A1:Z1"/>
    </sheetView>
  </sheetViews>
  <sheetFormatPr defaultColWidth="13.7109375" defaultRowHeight="12.75"/>
  <cols>
    <col min="1" max="1" width="46.42578125" customWidth="1"/>
    <col min="2" max="2" width="10.5703125" customWidth="1"/>
    <col min="3" max="3" width="0" hidden="1" customWidth="1"/>
    <col min="4" max="4" width="9.42578125" customWidth="1"/>
    <col min="5" max="5" width="0" hidden="1" customWidth="1"/>
    <col min="6" max="6" width="9.42578125" customWidth="1"/>
    <col min="7" max="7" width="0" hidden="1" customWidth="1"/>
    <col min="8" max="8" width="9.42578125" customWidth="1"/>
    <col min="9" max="9" width="0" hidden="1" customWidth="1"/>
    <col min="10" max="10" width="9.42578125" customWidth="1"/>
    <col min="11" max="11" width="0" hidden="1" customWidth="1"/>
    <col min="12" max="12" width="9.42578125" customWidth="1"/>
    <col min="13" max="13" width="0" hidden="1" customWidth="1"/>
    <col min="14" max="14" width="9.42578125" customWidth="1"/>
    <col min="15" max="15" width="0" hidden="1" customWidth="1"/>
    <col min="16" max="16" width="9.42578125" customWidth="1"/>
    <col min="17" max="17" width="0" hidden="1" customWidth="1"/>
    <col min="18" max="18" width="9.42578125" customWidth="1"/>
    <col min="19" max="19" width="0" hidden="1" customWidth="1"/>
    <col min="20" max="20" width="9.42578125" customWidth="1"/>
    <col min="21" max="21" width="0" hidden="1" customWidth="1"/>
    <col min="22" max="22" width="9.42578125" customWidth="1"/>
    <col min="23" max="23" width="0" hidden="1" customWidth="1"/>
    <col min="24" max="24" width="9.42578125" customWidth="1"/>
    <col min="25" max="25" width="0" hidden="1" customWidth="1"/>
    <col min="26" max="26" width="9.42578125" customWidth="1"/>
    <col min="27" max="27" width="9.7109375" hidden="1" customWidth="1"/>
  </cols>
  <sheetData>
    <row r="1" spans="1:27">
      <c r="A1" s="254" t="s">
        <v>309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row>
    <row r="2" spans="1:27">
      <c r="A2" s="254" t="s">
        <v>119</v>
      </c>
      <c r="B2" s="241"/>
      <c r="C2" s="241"/>
      <c r="D2" s="241"/>
      <c r="E2" s="241"/>
      <c r="F2" s="241"/>
      <c r="G2" s="241"/>
      <c r="H2" s="241"/>
      <c r="I2" s="241"/>
      <c r="J2" s="241"/>
      <c r="K2" s="241"/>
      <c r="L2" s="241"/>
      <c r="M2" s="241"/>
      <c r="N2" s="241"/>
      <c r="O2" s="241"/>
      <c r="P2" s="241"/>
      <c r="Q2" s="241"/>
      <c r="R2" s="241"/>
      <c r="S2" s="241"/>
      <c r="T2" s="241"/>
      <c r="U2" s="241"/>
      <c r="V2" s="241"/>
      <c r="W2" s="241"/>
      <c r="X2" s="241"/>
      <c r="Y2" s="241"/>
      <c r="Z2" s="241"/>
    </row>
    <row r="3" spans="1:27" ht="16.7" customHeight="1">
      <c r="B3" s="251" t="s">
        <v>33</v>
      </c>
      <c r="C3" s="241"/>
      <c r="D3" s="241"/>
      <c r="E3" s="241"/>
      <c r="F3" s="241"/>
      <c r="G3" s="241"/>
      <c r="H3" s="241"/>
      <c r="I3" s="241"/>
      <c r="J3" s="241"/>
      <c r="K3" s="241"/>
      <c r="L3" s="241"/>
      <c r="M3" s="241"/>
      <c r="N3" s="241"/>
      <c r="O3" s="241"/>
      <c r="P3" s="241"/>
      <c r="Q3" s="241"/>
      <c r="R3" s="241"/>
      <c r="T3" s="251" t="s">
        <v>34</v>
      </c>
      <c r="U3" s="241"/>
      <c r="V3" s="241"/>
      <c r="W3" s="241"/>
      <c r="X3" s="241"/>
      <c r="Y3" s="241"/>
      <c r="Z3" s="241"/>
    </row>
    <row r="4" spans="1:27" ht="14.1" customHeight="1">
      <c r="B4" s="9"/>
      <c r="C4" s="9"/>
      <c r="D4" s="9"/>
      <c r="E4" s="9"/>
      <c r="F4" s="9"/>
      <c r="G4" s="9"/>
      <c r="H4" s="9"/>
      <c r="I4" s="9"/>
      <c r="J4" s="9"/>
      <c r="K4" s="9"/>
      <c r="L4" s="250" t="s">
        <v>35</v>
      </c>
      <c r="M4" s="250"/>
      <c r="N4" s="250"/>
      <c r="O4" s="250"/>
      <c r="P4" s="250"/>
      <c r="Q4" s="250"/>
      <c r="R4" s="250"/>
      <c r="T4" s="9"/>
      <c r="U4" s="9"/>
      <c r="V4" s="9"/>
      <c r="W4" s="9"/>
      <c r="X4" s="250" t="s">
        <v>36</v>
      </c>
      <c r="Y4" s="250"/>
      <c r="Z4" s="250"/>
    </row>
    <row r="5" spans="1:27" ht="16.7" customHeight="1">
      <c r="B5" s="11" t="s">
        <v>37</v>
      </c>
      <c r="D5" s="11" t="s">
        <v>38</v>
      </c>
      <c r="F5" s="11" t="s">
        <v>39</v>
      </c>
      <c r="H5" s="11" t="s">
        <v>40</v>
      </c>
      <c r="J5" s="11" t="s">
        <v>41</v>
      </c>
      <c r="L5" s="250" t="s">
        <v>38</v>
      </c>
      <c r="M5" s="250"/>
      <c r="N5" s="250"/>
      <c r="O5" s="9"/>
      <c r="P5" s="250" t="s">
        <v>41</v>
      </c>
      <c r="Q5" s="250"/>
      <c r="R5" s="250"/>
      <c r="T5" s="13">
        <v>2020</v>
      </c>
      <c r="V5" s="13">
        <v>2019</v>
      </c>
      <c r="X5" s="249">
        <v>2019</v>
      </c>
      <c r="Y5" s="250"/>
      <c r="Z5" s="250"/>
    </row>
    <row r="6" spans="1:27" ht="16.7" customHeight="1">
      <c r="B6" s="9"/>
      <c r="D6" s="9"/>
      <c r="F6" s="9"/>
      <c r="H6" s="9"/>
      <c r="J6" s="9"/>
      <c r="L6" s="12" t="s">
        <v>42</v>
      </c>
      <c r="M6" s="9"/>
      <c r="N6" s="12" t="s">
        <v>43</v>
      </c>
      <c r="P6" s="12" t="s">
        <v>42</v>
      </c>
      <c r="Q6" s="9"/>
      <c r="R6" s="12" t="s">
        <v>43</v>
      </c>
      <c r="T6" s="9"/>
      <c r="V6" s="9"/>
      <c r="X6" s="12" t="s">
        <v>42</v>
      </c>
      <c r="Y6" s="9"/>
      <c r="Z6" s="12" t="s">
        <v>43</v>
      </c>
    </row>
    <row r="7" spans="1:27" ht="16.7" customHeight="1">
      <c r="A7" s="48" t="s">
        <v>328</v>
      </c>
      <c r="B7" s="58"/>
      <c r="C7" s="112"/>
      <c r="D7" s="58"/>
      <c r="E7" s="112"/>
      <c r="F7" s="58"/>
      <c r="G7" s="112"/>
      <c r="H7" s="58"/>
      <c r="I7" s="112"/>
      <c r="J7" s="58"/>
      <c r="K7" s="112"/>
      <c r="L7" s="56"/>
      <c r="M7" s="112"/>
      <c r="N7" s="56"/>
      <c r="O7" s="112"/>
      <c r="P7" s="56"/>
      <c r="Q7" s="112"/>
      <c r="R7" s="56"/>
      <c r="S7" s="112"/>
      <c r="T7" s="58"/>
      <c r="U7" s="112"/>
      <c r="V7" s="112"/>
      <c r="W7" s="112"/>
      <c r="X7" s="56"/>
      <c r="Y7" s="112"/>
      <c r="Z7" s="56"/>
      <c r="AA7" s="112"/>
    </row>
    <row r="8" spans="1:27" ht="16.7" customHeight="1">
      <c r="A8" s="37" t="s">
        <v>329</v>
      </c>
      <c r="B8" s="59"/>
      <c r="C8" s="113"/>
      <c r="D8" s="59"/>
      <c r="E8" s="113"/>
      <c r="F8" s="59"/>
      <c r="G8" s="113"/>
      <c r="H8" s="59"/>
      <c r="I8" s="113"/>
      <c r="J8" s="59"/>
      <c r="K8" s="113"/>
      <c r="L8" s="113"/>
      <c r="M8" s="113"/>
      <c r="N8" s="113"/>
      <c r="O8" s="113"/>
      <c r="P8" s="113"/>
      <c r="Q8" s="113"/>
      <c r="R8" s="113"/>
      <c r="S8" s="113"/>
      <c r="T8" s="59"/>
      <c r="U8" s="113"/>
      <c r="V8" s="113"/>
      <c r="W8" s="113"/>
      <c r="X8" s="113"/>
      <c r="Y8" s="113"/>
      <c r="Z8" s="113"/>
      <c r="AA8" s="113"/>
    </row>
    <row r="9" spans="1:27" ht="16.7" customHeight="1">
      <c r="A9" s="92" t="s">
        <v>107</v>
      </c>
      <c r="B9" s="120">
        <v>81000000</v>
      </c>
      <c r="C9" s="38"/>
      <c r="D9" s="120">
        <v>68000000</v>
      </c>
      <c r="E9" s="38"/>
      <c r="F9" s="120">
        <v>47000000</v>
      </c>
      <c r="G9" s="38"/>
      <c r="H9" s="120">
        <v>24000000</v>
      </c>
      <c r="I9" s="38"/>
      <c r="J9" s="120">
        <v>20000000</v>
      </c>
      <c r="K9" s="38"/>
      <c r="L9" s="120">
        <v>13000000</v>
      </c>
      <c r="M9" s="38"/>
      <c r="N9" s="158">
        <v>0.191176470588235</v>
      </c>
      <c r="O9" s="38"/>
      <c r="P9" s="120">
        <v>61000000</v>
      </c>
      <c r="Q9" s="38"/>
      <c r="R9" s="63" t="s">
        <v>49</v>
      </c>
      <c r="S9" s="38"/>
      <c r="T9" s="120">
        <v>196000000</v>
      </c>
      <c r="U9" s="63"/>
      <c r="V9" s="120">
        <v>63000000</v>
      </c>
      <c r="W9" s="38"/>
      <c r="X9" s="120">
        <v>133000000</v>
      </c>
      <c r="Y9" s="38"/>
      <c r="Z9" s="158">
        <v>2.1111111111111098</v>
      </c>
      <c r="AA9" s="162"/>
    </row>
    <row r="10" spans="1:27" ht="16.7" customHeight="1">
      <c r="A10" s="90" t="s">
        <v>217</v>
      </c>
      <c r="B10" s="102">
        <v>42000000</v>
      </c>
      <c r="C10" s="42"/>
      <c r="D10" s="102">
        <v>0</v>
      </c>
      <c r="E10" s="42"/>
      <c r="F10" s="102">
        <v>0</v>
      </c>
      <c r="G10" s="42"/>
      <c r="H10" s="102">
        <v>9000000</v>
      </c>
      <c r="I10" s="42"/>
      <c r="J10" s="102">
        <v>10000000</v>
      </c>
      <c r="K10" s="42"/>
      <c r="L10" s="102">
        <v>42000000</v>
      </c>
      <c r="M10" s="42"/>
      <c r="N10" s="159">
        <v>1</v>
      </c>
      <c r="O10" s="42"/>
      <c r="P10" s="102">
        <v>32000000</v>
      </c>
      <c r="Q10" s="42"/>
      <c r="R10" s="60" t="s">
        <v>49</v>
      </c>
      <c r="S10" s="42"/>
      <c r="T10" s="102">
        <v>42000000</v>
      </c>
      <c r="U10" s="60"/>
      <c r="V10" s="102">
        <v>30000000</v>
      </c>
      <c r="W10" s="42"/>
      <c r="X10" s="102">
        <v>12000000</v>
      </c>
      <c r="Y10" s="42"/>
      <c r="Z10" s="159">
        <v>0.4</v>
      </c>
      <c r="AA10" s="148"/>
    </row>
    <row r="11" spans="1:27" ht="16.7" customHeight="1">
      <c r="A11" s="92" t="s">
        <v>218</v>
      </c>
      <c r="B11" s="123">
        <v>48000000</v>
      </c>
      <c r="C11" s="38"/>
      <c r="D11" s="123">
        <v>6000000</v>
      </c>
      <c r="E11" s="38"/>
      <c r="F11" s="123">
        <v>0</v>
      </c>
      <c r="G11" s="38"/>
      <c r="H11" s="123">
        <v>1000000</v>
      </c>
      <c r="I11" s="38"/>
      <c r="J11" s="123">
        <v>5000000</v>
      </c>
      <c r="K11" s="38"/>
      <c r="L11" s="123">
        <v>42000000</v>
      </c>
      <c r="M11" s="38"/>
      <c r="N11" s="63" t="s">
        <v>49</v>
      </c>
      <c r="O11" s="38"/>
      <c r="P11" s="123">
        <v>43000000</v>
      </c>
      <c r="Q11" s="38"/>
      <c r="R11" s="63" t="s">
        <v>49</v>
      </c>
      <c r="S11" s="38"/>
      <c r="T11" s="123">
        <v>54000000</v>
      </c>
      <c r="U11" s="63"/>
      <c r="V11" s="123">
        <v>13000000</v>
      </c>
      <c r="W11" s="38"/>
      <c r="X11" s="123">
        <v>41000000</v>
      </c>
      <c r="Y11" s="38"/>
      <c r="Z11" s="63" t="s">
        <v>49</v>
      </c>
      <c r="AA11" s="162"/>
    </row>
    <row r="12" spans="1:27" ht="16.7" customHeight="1">
      <c r="A12" s="225" t="s">
        <v>219</v>
      </c>
      <c r="B12" s="124">
        <v>171000000</v>
      </c>
      <c r="C12" s="42"/>
      <c r="D12" s="124">
        <v>74000000</v>
      </c>
      <c r="E12" s="42"/>
      <c r="F12" s="124">
        <v>47000000</v>
      </c>
      <c r="G12" s="42"/>
      <c r="H12" s="124">
        <v>34000000</v>
      </c>
      <c r="I12" s="42"/>
      <c r="J12" s="124">
        <v>35000000</v>
      </c>
      <c r="K12" s="42"/>
      <c r="L12" s="124">
        <v>97000000</v>
      </c>
      <c r="M12" s="42"/>
      <c r="N12" s="159">
        <v>1.3108108108108101</v>
      </c>
      <c r="O12" s="42"/>
      <c r="P12" s="124">
        <v>136000000</v>
      </c>
      <c r="Q12" s="42"/>
      <c r="R12" s="60" t="s">
        <v>49</v>
      </c>
      <c r="S12" s="42"/>
      <c r="T12" s="124">
        <v>292000000</v>
      </c>
      <c r="U12" s="60"/>
      <c r="V12" s="124">
        <v>106000000</v>
      </c>
      <c r="W12" s="42"/>
      <c r="X12" s="124">
        <v>186000000</v>
      </c>
      <c r="Y12" s="42"/>
      <c r="Z12" s="159">
        <v>1.75471698113208</v>
      </c>
      <c r="AA12" s="148"/>
    </row>
    <row r="13" spans="1:27" ht="16.7" customHeight="1">
      <c r="A13" s="92" t="s">
        <v>220</v>
      </c>
      <c r="B13" s="101">
        <v>2000000</v>
      </c>
      <c r="C13" s="38"/>
      <c r="D13" s="101">
        <v>2000000</v>
      </c>
      <c r="E13" s="38"/>
      <c r="F13" s="101">
        <v>1000000</v>
      </c>
      <c r="G13" s="38"/>
      <c r="H13" s="101">
        <v>2000000</v>
      </c>
      <c r="I13" s="38"/>
      <c r="J13" s="101">
        <v>2000000</v>
      </c>
      <c r="K13" s="38"/>
      <c r="L13" s="101">
        <v>0</v>
      </c>
      <c r="M13" s="38"/>
      <c r="N13" s="158">
        <v>0</v>
      </c>
      <c r="O13" s="38"/>
      <c r="P13" s="101">
        <v>0</v>
      </c>
      <c r="Q13" s="38"/>
      <c r="R13" s="158">
        <v>0</v>
      </c>
      <c r="S13" s="38"/>
      <c r="T13" s="101">
        <v>5000000</v>
      </c>
      <c r="U13" s="63"/>
      <c r="V13" s="101">
        <v>6000000</v>
      </c>
      <c r="W13" s="38"/>
      <c r="X13" s="101">
        <v>-1000000</v>
      </c>
      <c r="Y13" s="38"/>
      <c r="Z13" s="158">
        <v>-0.16666666666666699</v>
      </c>
      <c r="AA13" s="162"/>
    </row>
    <row r="14" spans="1:27" ht="16.7" customHeight="1">
      <c r="A14" s="90" t="s">
        <v>225</v>
      </c>
      <c r="B14" s="102">
        <v>6000000</v>
      </c>
      <c r="C14" s="42"/>
      <c r="D14" s="102">
        <v>6000000</v>
      </c>
      <c r="E14" s="42"/>
      <c r="F14" s="102">
        <v>8000000</v>
      </c>
      <c r="G14" s="42"/>
      <c r="H14" s="102">
        <v>10000000</v>
      </c>
      <c r="I14" s="42"/>
      <c r="J14" s="102">
        <v>11000000</v>
      </c>
      <c r="K14" s="42"/>
      <c r="L14" s="102">
        <v>0</v>
      </c>
      <c r="M14" s="42"/>
      <c r="N14" s="159">
        <v>0</v>
      </c>
      <c r="O14" s="42"/>
      <c r="P14" s="102">
        <v>-5000000</v>
      </c>
      <c r="Q14" s="42"/>
      <c r="R14" s="159">
        <v>-0.45454545454545497</v>
      </c>
      <c r="S14" s="42"/>
      <c r="T14" s="102">
        <v>20000000</v>
      </c>
      <c r="U14" s="60"/>
      <c r="V14" s="102">
        <v>29000000</v>
      </c>
      <c r="W14" s="42"/>
      <c r="X14" s="102">
        <v>-9000000</v>
      </c>
      <c r="Y14" s="42"/>
      <c r="Z14" s="159">
        <v>-0.31034482758620702</v>
      </c>
      <c r="AA14" s="148"/>
    </row>
    <row r="15" spans="1:27" ht="16.7" customHeight="1">
      <c r="A15" s="92" t="s">
        <v>226</v>
      </c>
      <c r="B15" s="101">
        <v>22000000</v>
      </c>
      <c r="C15" s="38"/>
      <c r="D15" s="101">
        <v>31000000</v>
      </c>
      <c r="E15" s="38"/>
      <c r="F15" s="101">
        <v>39000000</v>
      </c>
      <c r="G15" s="38"/>
      <c r="H15" s="101">
        <v>38000000</v>
      </c>
      <c r="I15" s="38"/>
      <c r="J15" s="101">
        <v>37000000</v>
      </c>
      <c r="K15" s="38"/>
      <c r="L15" s="101">
        <v>-9000000</v>
      </c>
      <c r="M15" s="38"/>
      <c r="N15" s="158">
        <v>-0.29032258064516098</v>
      </c>
      <c r="O15" s="38"/>
      <c r="P15" s="101">
        <v>-15000000</v>
      </c>
      <c r="Q15" s="38"/>
      <c r="R15" s="158">
        <v>-0.40540540540540498</v>
      </c>
      <c r="S15" s="38"/>
      <c r="T15" s="101">
        <v>92000000</v>
      </c>
      <c r="U15" s="63"/>
      <c r="V15" s="101">
        <v>105000000</v>
      </c>
      <c r="W15" s="38"/>
      <c r="X15" s="101">
        <v>-13000000</v>
      </c>
      <c r="Y15" s="38"/>
      <c r="Z15" s="158">
        <v>-0.12380952380952399</v>
      </c>
      <c r="AA15" s="162"/>
    </row>
    <row r="16" spans="1:27" ht="16.7" customHeight="1">
      <c r="A16" s="90" t="s">
        <v>227</v>
      </c>
      <c r="B16" s="102">
        <v>9000000</v>
      </c>
      <c r="C16" s="42"/>
      <c r="D16" s="102">
        <v>14000000</v>
      </c>
      <c r="E16" s="42"/>
      <c r="F16" s="102">
        <v>18000000</v>
      </c>
      <c r="G16" s="42"/>
      <c r="H16" s="102">
        <v>20000000</v>
      </c>
      <c r="I16" s="42"/>
      <c r="J16" s="102">
        <v>18000000</v>
      </c>
      <c r="K16" s="42"/>
      <c r="L16" s="102">
        <v>-5000000</v>
      </c>
      <c r="M16" s="42"/>
      <c r="N16" s="159">
        <v>-0.35714285714285698</v>
      </c>
      <c r="O16" s="42"/>
      <c r="P16" s="102">
        <v>-9000000</v>
      </c>
      <c r="Q16" s="42"/>
      <c r="R16" s="159">
        <v>-0.5</v>
      </c>
      <c r="S16" s="42"/>
      <c r="T16" s="102">
        <v>41000000</v>
      </c>
      <c r="U16" s="60"/>
      <c r="V16" s="102">
        <v>52000000</v>
      </c>
      <c r="W16" s="42"/>
      <c r="X16" s="102">
        <v>-11000000</v>
      </c>
      <c r="Y16" s="42"/>
      <c r="Z16" s="159">
        <v>-0.21153846153846201</v>
      </c>
      <c r="AA16" s="148"/>
    </row>
    <row r="17" spans="1:27" ht="16.7" customHeight="1">
      <c r="A17" s="92" t="s">
        <v>229</v>
      </c>
      <c r="B17" s="123">
        <v>47000000</v>
      </c>
      <c r="C17" s="38"/>
      <c r="D17" s="123">
        <v>53000000</v>
      </c>
      <c r="E17" s="38"/>
      <c r="F17" s="123">
        <v>61000000</v>
      </c>
      <c r="G17" s="38"/>
      <c r="H17" s="123">
        <v>58000000</v>
      </c>
      <c r="I17" s="38"/>
      <c r="J17" s="123">
        <v>56000000</v>
      </c>
      <c r="K17" s="38"/>
      <c r="L17" s="123">
        <v>-6000000</v>
      </c>
      <c r="M17" s="38"/>
      <c r="N17" s="158">
        <v>-0.113207547169811</v>
      </c>
      <c r="O17" s="38"/>
      <c r="P17" s="123">
        <v>-9000000</v>
      </c>
      <c r="Q17" s="38"/>
      <c r="R17" s="158">
        <v>-0.160714285714286</v>
      </c>
      <c r="S17" s="38"/>
      <c r="T17" s="123">
        <v>161000000</v>
      </c>
      <c r="U17" s="63"/>
      <c r="V17" s="123">
        <v>155000000</v>
      </c>
      <c r="W17" s="38"/>
      <c r="X17" s="123">
        <v>6000000</v>
      </c>
      <c r="Y17" s="38"/>
      <c r="Z17" s="158">
        <v>0.04</v>
      </c>
      <c r="AA17" s="162"/>
    </row>
    <row r="18" spans="1:27" ht="16.7" customHeight="1">
      <c r="A18" s="225" t="s">
        <v>230</v>
      </c>
      <c r="B18" s="160">
        <v>86000000</v>
      </c>
      <c r="C18" s="42"/>
      <c r="D18" s="160">
        <v>106000000</v>
      </c>
      <c r="E18" s="42"/>
      <c r="F18" s="160">
        <v>127000000</v>
      </c>
      <c r="G18" s="42"/>
      <c r="H18" s="160">
        <v>128000000</v>
      </c>
      <c r="I18" s="42"/>
      <c r="J18" s="160">
        <v>124000000</v>
      </c>
      <c r="K18" s="42"/>
      <c r="L18" s="160">
        <v>-20000000</v>
      </c>
      <c r="M18" s="42"/>
      <c r="N18" s="159">
        <v>-0.18867924528301899</v>
      </c>
      <c r="O18" s="42"/>
      <c r="P18" s="160">
        <v>-38000000</v>
      </c>
      <c r="Q18" s="42"/>
      <c r="R18" s="159">
        <v>-0.30645161290322598</v>
      </c>
      <c r="S18" s="42"/>
      <c r="T18" s="160">
        <v>319000000</v>
      </c>
      <c r="U18" s="60"/>
      <c r="V18" s="160">
        <v>347000000</v>
      </c>
      <c r="W18" s="42"/>
      <c r="X18" s="160">
        <v>-28000000</v>
      </c>
      <c r="Y18" s="42"/>
      <c r="Z18" s="159">
        <v>-8.0691642651296802E-2</v>
      </c>
      <c r="AA18" s="148"/>
    </row>
    <row r="19" spans="1:27" ht="16.7" customHeight="1">
      <c r="A19" s="95" t="s">
        <v>330</v>
      </c>
      <c r="B19" s="119">
        <v>257000000</v>
      </c>
      <c r="C19" s="38"/>
      <c r="D19" s="119">
        <v>180000000</v>
      </c>
      <c r="E19" s="38"/>
      <c r="F19" s="119">
        <v>174000000</v>
      </c>
      <c r="G19" s="38"/>
      <c r="H19" s="119">
        <v>162000000</v>
      </c>
      <c r="I19" s="38"/>
      <c r="J19" s="119">
        <v>159000000</v>
      </c>
      <c r="K19" s="38"/>
      <c r="L19" s="119">
        <v>77000000</v>
      </c>
      <c r="M19" s="38"/>
      <c r="N19" s="158">
        <v>0.42777777777777798</v>
      </c>
      <c r="O19" s="38"/>
      <c r="P19" s="119">
        <v>98000000</v>
      </c>
      <c r="Q19" s="38"/>
      <c r="R19" s="158">
        <v>0.61635220125786205</v>
      </c>
      <c r="S19" s="38"/>
      <c r="T19" s="119">
        <v>611000000</v>
      </c>
      <c r="U19" s="63"/>
      <c r="V19" s="119">
        <v>453000000</v>
      </c>
      <c r="W19" s="38"/>
      <c r="X19" s="119">
        <v>158000000</v>
      </c>
      <c r="Y19" s="38"/>
      <c r="Z19" s="158">
        <v>0.34878587196468003</v>
      </c>
      <c r="AA19" s="162"/>
    </row>
    <row r="20" spans="1:27" ht="16.7" customHeight="1">
      <c r="A20" s="37" t="s">
        <v>331</v>
      </c>
      <c r="B20" s="146"/>
      <c r="C20" s="42"/>
      <c r="D20" s="146"/>
      <c r="E20" s="42"/>
      <c r="F20" s="146"/>
      <c r="G20" s="42"/>
      <c r="H20" s="146"/>
      <c r="I20" s="42"/>
      <c r="J20" s="146"/>
      <c r="K20" s="42"/>
      <c r="L20" s="146"/>
      <c r="M20" s="42"/>
      <c r="N20" s="60"/>
      <c r="O20" s="42"/>
      <c r="P20" s="146"/>
      <c r="Q20" s="42"/>
      <c r="R20" s="60"/>
      <c r="S20" s="42"/>
      <c r="T20" s="146"/>
      <c r="U20" s="60"/>
      <c r="V20" s="138"/>
      <c r="W20" s="42"/>
      <c r="X20" s="146"/>
      <c r="Y20" s="42"/>
      <c r="Z20" s="60"/>
      <c r="AA20" s="148"/>
    </row>
    <row r="21" spans="1:27" ht="16.7" customHeight="1">
      <c r="A21" s="92" t="s">
        <v>107</v>
      </c>
      <c r="B21" s="120">
        <v>1000000</v>
      </c>
      <c r="C21" s="38"/>
      <c r="D21" s="120">
        <v>3000000</v>
      </c>
      <c r="E21" s="38"/>
      <c r="F21" s="120">
        <v>3000000</v>
      </c>
      <c r="G21" s="38"/>
      <c r="H21" s="120">
        <v>7000000</v>
      </c>
      <c r="I21" s="38"/>
      <c r="J21" s="120">
        <v>3000000</v>
      </c>
      <c r="K21" s="38"/>
      <c r="L21" s="120">
        <v>-2000000</v>
      </c>
      <c r="M21" s="38"/>
      <c r="N21" s="158">
        <v>-0.66666666666666696</v>
      </c>
      <c r="O21" s="38"/>
      <c r="P21" s="120">
        <v>-2000000</v>
      </c>
      <c r="Q21" s="38"/>
      <c r="R21" s="158">
        <v>-0.66666666666666696</v>
      </c>
      <c r="S21" s="38"/>
      <c r="T21" s="120">
        <v>7000000</v>
      </c>
      <c r="U21" s="63"/>
      <c r="V21" s="120">
        <v>17000000</v>
      </c>
      <c r="W21" s="38"/>
      <c r="X21" s="120">
        <v>-10000000</v>
      </c>
      <c r="Y21" s="38"/>
      <c r="Z21" s="158">
        <v>-0.58823529411764697</v>
      </c>
      <c r="AA21" s="162"/>
    </row>
    <row r="22" spans="1:27" ht="16.7" customHeight="1">
      <c r="A22" s="90" t="s">
        <v>217</v>
      </c>
      <c r="B22" s="102">
        <v>0</v>
      </c>
      <c r="C22" s="42"/>
      <c r="D22" s="102">
        <v>0</v>
      </c>
      <c r="E22" s="42"/>
      <c r="F22" s="102">
        <v>0</v>
      </c>
      <c r="G22" s="42"/>
      <c r="H22" s="102">
        <v>0</v>
      </c>
      <c r="I22" s="42"/>
      <c r="J22" s="102">
        <v>0</v>
      </c>
      <c r="K22" s="42"/>
      <c r="L22" s="102">
        <v>0</v>
      </c>
      <c r="M22" s="42"/>
      <c r="N22" s="159">
        <v>0</v>
      </c>
      <c r="O22" s="42"/>
      <c r="P22" s="102">
        <v>0</v>
      </c>
      <c r="Q22" s="42"/>
      <c r="R22" s="159">
        <v>0</v>
      </c>
      <c r="S22" s="42"/>
      <c r="T22" s="102">
        <v>0</v>
      </c>
      <c r="U22" s="60"/>
      <c r="V22" s="102">
        <v>0</v>
      </c>
      <c r="W22" s="42"/>
      <c r="X22" s="102">
        <v>0</v>
      </c>
      <c r="Y22" s="42"/>
      <c r="Z22" s="159">
        <v>0</v>
      </c>
      <c r="AA22" s="148"/>
    </row>
    <row r="23" spans="1:27" ht="16.7" customHeight="1">
      <c r="A23" s="92" t="s">
        <v>218</v>
      </c>
      <c r="B23" s="123">
        <v>0</v>
      </c>
      <c r="C23" s="38"/>
      <c r="D23" s="123">
        <v>0</v>
      </c>
      <c r="E23" s="38"/>
      <c r="F23" s="123">
        <v>0</v>
      </c>
      <c r="G23" s="38"/>
      <c r="H23" s="123">
        <v>0</v>
      </c>
      <c r="I23" s="38"/>
      <c r="J23" s="123">
        <v>0</v>
      </c>
      <c r="K23" s="38"/>
      <c r="L23" s="123">
        <v>0</v>
      </c>
      <c r="M23" s="38"/>
      <c r="N23" s="158">
        <v>0</v>
      </c>
      <c r="O23" s="38"/>
      <c r="P23" s="123">
        <v>0</v>
      </c>
      <c r="Q23" s="38"/>
      <c r="R23" s="158">
        <v>0</v>
      </c>
      <c r="S23" s="38"/>
      <c r="T23" s="123">
        <v>0</v>
      </c>
      <c r="U23" s="63"/>
      <c r="V23" s="123">
        <v>0</v>
      </c>
      <c r="W23" s="38"/>
      <c r="X23" s="123">
        <v>0</v>
      </c>
      <c r="Y23" s="38"/>
      <c r="Z23" s="158">
        <v>0</v>
      </c>
      <c r="AA23" s="162"/>
    </row>
    <row r="24" spans="1:27" ht="16.7" customHeight="1">
      <c r="A24" s="225" t="s">
        <v>219</v>
      </c>
      <c r="B24" s="124">
        <v>1000000</v>
      </c>
      <c r="C24" s="42"/>
      <c r="D24" s="124">
        <v>3000000</v>
      </c>
      <c r="E24" s="42"/>
      <c r="F24" s="124">
        <v>3000000</v>
      </c>
      <c r="G24" s="42"/>
      <c r="H24" s="124">
        <v>7000000</v>
      </c>
      <c r="I24" s="42"/>
      <c r="J24" s="124">
        <v>3000000</v>
      </c>
      <c r="K24" s="42"/>
      <c r="L24" s="124">
        <v>-2000000</v>
      </c>
      <c r="M24" s="42"/>
      <c r="N24" s="159">
        <v>-0.66666666666666696</v>
      </c>
      <c r="O24" s="42"/>
      <c r="P24" s="124">
        <v>-2000000</v>
      </c>
      <c r="Q24" s="42"/>
      <c r="R24" s="159">
        <v>-0.66666666666666696</v>
      </c>
      <c r="S24" s="42"/>
      <c r="T24" s="124">
        <v>7000000</v>
      </c>
      <c r="U24" s="60"/>
      <c r="V24" s="124">
        <v>17000000</v>
      </c>
      <c r="W24" s="42"/>
      <c r="X24" s="124">
        <v>-10000000</v>
      </c>
      <c r="Y24" s="42"/>
      <c r="Z24" s="159">
        <v>-0.58823529411764697</v>
      </c>
      <c r="AA24" s="148"/>
    </row>
    <row r="25" spans="1:27" ht="16.7" customHeight="1">
      <c r="A25" s="92" t="s">
        <v>220</v>
      </c>
      <c r="B25" s="101">
        <v>2000000</v>
      </c>
      <c r="C25" s="38"/>
      <c r="D25" s="101">
        <v>1000000</v>
      </c>
      <c r="E25" s="38"/>
      <c r="F25" s="101">
        <v>1000000</v>
      </c>
      <c r="G25" s="38"/>
      <c r="H25" s="101">
        <v>1000000</v>
      </c>
      <c r="I25" s="38"/>
      <c r="J25" s="101">
        <v>1000000</v>
      </c>
      <c r="K25" s="38"/>
      <c r="L25" s="101">
        <v>1000000</v>
      </c>
      <c r="M25" s="38"/>
      <c r="N25" s="158">
        <v>1</v>
      </c>
      <c r="O25" s="38"/>
      <c r="P25" s="101">
        <v>1000000</v>
      </c>
      <c r="Q25" s="38"/>
      <c r="R25" s="158">
        <v>1</v>
      </c>
      <c r="S25" s="38"/>
      <c r="T25" s="101">
        <v>4000000</v>
      </c>
      <c r="U25" s="63"/>
      <c r="V25" s="101">
        <v>8000000</v>
      </c>
      <c r="W25" s="38"/>
      <c r="X25" s="101">
        <v>-4000000</v>
      </c>
      <c r="Y25" s="38"/>
      <c r="Z25" s="158">
        <v>-0.5</v>
      </c>
      <c r="AA25" s="162"/>
    </row>
    <row r="26" spans="1:27" ht="16.7" customHeight="1">
      <c r="A26" s="90" t="s">
        <v>225</v>
      </c>
      <c r="B26" s="102">
        <v>8000000</v>
      </c>
      <c r="C26" s="42"/>
      <c r="D26" s="102">
        <v>8000000</v>
      </c>
      <c r="E26" s="42"/>
      <c r="F26" s="102">
        <v>11000000</v>
      </c>
      <c r="G26" s="42"/>
      <c r="H26" s="102">
        <v>10000000</v>
      </c>
      <c r="I26" s="42"/>
      <c r="J26" s="102">
        <v>12000000</v>
      </c>
      <c r="K26" s="42"/>
      <c r="L26" s="102">
        <v>0</v>
      </c>
      <c r="M26" s="42"/>
      <c r="N26" s="159">
        <v>0</v>
      </c>
      <c r="O26" s="42"/>
      <c r="P26" s="102">
        <v>-4000000</v>
      </c>
      <c r="Q26" s="42"/>
      <c r="R26" s="159">
        <v>-0.33333333333333298</v>
      </c>
      <c r="S26" s="42"/>
      <c r="T26" s="102">
        <v>27000000</v>
      </c>
      <c r="U26" s="60"/>
      <c r="V26" s="102">
        <v>39000000</v>
      </c>
      <c r="W26" s="42"/>
      <c r="X26" s="102">
        <v>-12000000</v>
      </c>
      <c r="Y26" s="42"/>
      <c r="Z26" s="159">
        <v>-0.30769230769230799</v>
      </c>
      <c r="AA26" s="148"/>
    </row>
    <row r="27" spans="1:27" ht="16.7" customHeight="1">
      <c r="A27" s="92" t="s">
        <v>226</v>
      </c>
      <c r="B27" s="101">
        <v>15000000</v>
      </c>
      <c r="C27" s="38"/>
      <c r="D27" s="101">
        <v>11000000</v>
      </c>
      <c r="E27" s="38"/>
      <c r="F27" s="101">
        <v>12000000</v>
      </c>
      <c r="G27" s="38"/>
      <c r="H27" s="101">
        <v>11000000</v>
      </c>
      <c r="I27" s="38"/>
      <c r="J27" s="101">
        <v>15000000</v>
      </c>
      <c r="K27" s="38"/>
      <c r="L27" s="101">
        <v>4000000</v>
      </c>
      <c r="M27" s="38"/>
      <c r="N27" s="158">
        <v>0.36363636363636398</v>
      </c>
      <c r="O27" s="38"/>
      <c r="P27" s="101">
        <v>0</v>
      </c>
      <c r="Q27" s="38"/>
      <c r="R27" s="158">
        <v>0</v>
      </c>
      <c r="S27" s="38"/>
      <c r="T27" s="101">
        <v>38000000</v>
      </c>
      <c r="U27" s="63"/>
      <c r="V27" s="101">
        <v>46000000</v>
      </c>
      <c r="W27" s="38"/>
      <c r="X27" s="101">
        <v>-8000000</v>
      </c>
      <c r="Y27" s="38"/>
      <c r="Z27" s="158">
        <v>-0.173913043478261</v>
      </c>
      <c r="AA27" s="162"/>
    </row>
    <row r="28" spans="1:27" ht="16.7" customHeight="1">
      <c r="A28" s="90" t="s">
        <v>227</v>
      </c>
      <c r="B28" s="102">
        <v>4000000</v>
      </c>
      <c r="C28" s="42"/>
      <c r="D28" s="102">
        <v>4000000</v>
      </c>
      <c r="E28" s="42"/>
      <c r="F28" s="102">
        <v>4000000</v>
      </c>
      <c r="G28" s="42"/>
      <c r="H28" s="102">
        <v>4000000</v>
      </c>
      <c r="I28" s="42"/>
      <c r="J28" s="102">
        <v>4000000</v>
      </c>
      <c r="K28" s="42"/>
      <c r="L28" s="102">
        <v>0</v>
      </c>
      <c r="M28" s="42"/>
      <c r="N28" s="159">
        <v>0</v>
      </c>
      <c r="O28" s="42"/>
      <c r="P28" s="102">
        <v>0</v>
      </c>
      <c r="Q28" s="42"/>
      <c r="R28" s="159">
        <v>0</v>
      </c>
      <c r="S28" s="42"/>
      <c r="T28" s="102">
        <v>12000000</v>
      </c>
      <c r="U28" s="60"/>
      <c r="V28" s="102">
        <v>12000000</v>
      </c>
      <c r="W28" s="42"/>
      <c r="X28" s="102">
        <v>0</v>
      </c>
      <c r="Y28" s="42"/>
      <c r="Z28" s="159">
        <v>0</v>
      </c>
      <c r="AA28" s="148"/>
    </row>
    <row r="29" spans="1:27" ht="16.7" customHeight="1">
      <c r="A29" s="92" t="s">
        <v>229</v>
      </c>
      <c r="B29" s="123">
        <v>8000000</v>
      </c>
      <c r="C29" s="38"/>
      <c r="D29" s="123">
        <v>6000000</v>
      </c>
      <c r="E29" s="38"/>
      <c r="F29" s="123">
        <v>6000000</v>
      </c>
      <c r="G29" s="38"/>
      <c r="H29" s="123">
        <v>7000000</v>
      </c>
      <c r="I29" s="38"/>
      <c r="J29" s="123">
        <v>11000000</v>
      </c>
      <c r="K29" s="38"/>
      <c r="L29" s="123">
        <v>2000000</v>
      </c>
      <c r="M29" s="38"/>
      <c r="N29" s="158">
        <v>0.33333333333333298</v>
      </c>
      <c r="O29" s="38"/>
      <c r="P29" s="123">
        <v>-3000000</v>
      </c>
      <c r="Q29" s="38"/>
      <c r="R29" s="158">
        <v>-0.27272727272727298</v>
      </c>
      <c r="S29" s="38"/>
      <c r="T29" s="123">
        <v>20000000</v>
      </c>
      <c r="U29" s="38"/>
      <c r="V29" s="123">
        <v>23000000</v>
      </c>
      <c r="W29" s="38"/>
      <c r="X29" s="123">
        <v>-3000000</v>
      </c>
      <c r="Y29" s="38"/>
      <c r="Z29" s="158">
        <v>-0.13043478260869601</v>
      </c>
      <c r="AA29" s="162"/>
    </row>
    <row r="30" spans="1:27" ht="16.7" customHeight="1">
      <c r="A30" s="225" t="s">
        <v>230</v>
      </c>
      <c r="B30" s="160">
        <v>37000000</v>
      </c>
      <c r="C30" s="42"/>
      <c r="D30" s="160">
        <v>30000000</v>
      </c>
      <c r="E30" s="42"/>
      <c r="F30" s="160">
        <v>34000000</v>
      </c>
      <c r="G30" s="42"/>
      <c r="H30" s="160">
        <v>33000000</v>
      </c>
      <c r="I30" s="42"/>
      <c r="J30" s="160">
        <v>43000000</v>
      </c>
      <c r="K30" s="42"/>
      <c r="L30" s="160">
        <v>7000000</v>
      </c>
      <c r="M30" s="42"/>
      <c r="N30" s="159">
        <v>0.233333333333333</v>
      </c>
      <c r="O30" s="42"/>
      <c r="P30" s="160">
        <v>-6000000</v>
      </c>
      <c r="Q30" s="42"/>
      <c r="R30" s="159">
        <v>-0.13953488372093001</v>
      </c>
      <c r="S30" s="42"/>
      <c r="T30" s="160">
        <v>101000000</v>
      </c>
      <c r="U30" s="42"/>
      <c r="V30" s="160">
        <v>128000000</v>
      </c>
      <c r="W30" s="42"/>
      <c r="X30" s="160">
        <v>-27000000</v>
      </c>
      <c r="Y30" s="42"/>
      <c r="Z30" s="159">
        <v>-0.2109375</v>
      </c>
      <c r="AA30" s="148"/>
    </row>
    <row r="31" spans="1:27" ht="16.7" customHeight="1">
      <c r="A31" s="95" t="s">
        <v>332</v>
      </c>
      <c r="B31" s="119">
        <v>38000000</v>
      </c>
      <c r="C31" s="38"/>
      <c r="D31" s="119">
        <v>33000000</v>
      </c>
      <c r="E31" s="38"/>
      <c r="F31" s="119">
        <v>37000000</v>
      </c>
      <c r="G31" s="38"/>
      <c r="H31" s="119">
        <v>40000000</v>
      </c>
      <c r="I31" s="38"/>
      <c r="J31" s="119">
        <v>46000000</v>
      </c>
      <c r="K31" s="38"/>
      <c r="L31" s="119">
        <v>5000000</v>
      </c>
      <c r="M31" s="38"/>
      <c r="N31" s="158">
        <v>0.15151515151515199</v>
      </c>
      <c r="O31" s="38"/>
      <c r="P31" s="119">
        <v>-8000000</v>
      </c>
      <c r="Q31" s="38"/>
      <c r="R31" s="158">
        <v>-0.173913043478261</v>
      </c>
      <c r="S31" s="38"/>
      <c r="T31" s="119">
        <v>108000000</v>
      </c>
      <c r="U31" s="38"/>
      <c r="V31" s="119">
        <v>145000000</v>
      </c>
      <c r="W31" s="38"/>
      <c r="X31" s="119">
        <v>-37000000</v>
      </c>
      <c r="Y31" s="38"/>
      <c r="Z31" s="158">
        <v>-0.25517241379310301</v>
      </c>
      <c r="AA31" s="162"/>
    </row>
    <row r="32" spans="1:27" ht="16.7" customHeight="1">
      <c r="A32" s="37" t="s">
        <v>333</v>
      </c>
      <c r="B32" s="146"/>
      <c r="C32" s="42"/>
      <c r="D32" s="146"/>
      <c r="E32" s="42"/>
      <c r="F32" s="146"/>
      <c r="G32" s="42"/>
      <c r="H32" s="146"/>
      <c r="I32" s="42"/>
      <c r="J32" s="146"/>
      <c r="K32" s="42"/>
      <c r="L32" s="146"/>
      <c r="M32" s="42"/>
      <c r="N32" s="60"/>
      <c r="O32" s="42"/>
      <c r="P32" s="146"/>
      <c r="Q32" s="42"/>
      <c r="R32" s="60"/>
      <c r="S32" s="42"/>
      <c r="T32" s="146"/>
      <c r="U32" s="42"/>
      <c r="V32" s="146"/>
      <c r="W32" s="42"/>
      <c r="X32" s="146"/>
      <c r="Y32" s="42"/>
      <c r="Z32" s="60"/>
      <c r="AA32" s="148"/>
    </row>
    <row r="33" spans="1:27" ht="16.7" customHeight="1">
      <c r="A33" s="92" t="s">
        <v>107</v>
      </c>
      <c r="B33" s="120">
        <v>80000000</v>
      </c>
      <c r="C33" s="38"/>
      <c r="D33" s="120">
        <v>65000000</v>
      </c>
      <c r="E33" s="38"/>
      <c r="F33" s="120">
        <v>44000000</v>
      </c>
      <c r="G33" s="38"/>
      <c r="H33" s="120">
        <v>17000000</v>
      </c>
      <c r="I33" s="38"/>
      <c r="J33" s="120">
        <v>17000000</v>
      </c>
      <c r="K33" s="38"/>
      <c r="L33" s="120">
        <v>15000000</v>
      </c>
      <c r="M33" s="38"/>
      <c r="N33" s="158">
        <v>0.230769230769231</v>
      </c>
      <c r="O33" s="38"/>
      <c r="P33" s="120">
        <v>63000000</v>
      </c>
      <c r="Q33" s="38"/>
      <c r="R33" s="63" t="s">
        <v>49</v>
      </c>
      <c r="S33" s="38"/>
      <c r="T33" s="120">
        <v>189000000</v>
      </c>
      <c r="U33" s="38"/>
      <c r="V33" s="120">
        <v>46000000</v>
      </c>
      <c r="W33" s="38"/>
      <c r="X33" s="120">
        <v>143000000</v>
      </c>
      <c r="Y33" s="38"/>
      <c r="Z33" s="63" t="s">
        <v>49</v>
      </c>
      <c r="AA33" s="162"/>
    </row>
    <row r="34" spans="1:27" ht="16.7" customHeight="1">
      <c r="A34" s="90" t="s">
        <v>217</v>
      </c>
      <c r="B34" s="102">
        <v>42000000</v>
      </c>
      <c r="C34" s="42"/>
      <c r="D34" s="102">
        <v>0</v>
      </c>
      <c r="E34" s="42"/>
      <c r="F34" s="102">
        <v>0</v>
      </c>
      <c r="G34" s="42"/>
      <c r="H34" s="102">
        <v>9000000</v>
      </c>
      <c r="I34" s="42"/>
      <c r="J34" s="102">
        <v>10000000</v>
      </c>
      <c r="K34" s="42"/>
      <c r="L34" s="102">
        <v>42000000</v>
      </c>
      <c r="M34" s="42"/>
      <c r="N34" s="159">
        <v>1</v>
      </c>
      <c r="O34" s="42"/>
      <c r="P34" s="102">
        <v>32000000</v>
      </c>
      <c r="Q34" s="42"/>
      <c r="R34" s="60" t="s">
        <v>49</v>
      </c>
      <c r="S34" s="42"/>
      <c r="T34" s="102">
        <v>42000000</v>
      </c>
      <c r="U34" s="42"/>
      <c r="V34" s="102">
        <v>30000000</v>
      </c>
      <c r="W34" s="42"/>
      <c r="X34" s="102">
        <v>12000000</v>
      </c>
      <c r="Y34" s="42"/>
      <c r="Z34" s="159">
        <v>0.4</v>
      </c>
      <c r="AA34" s="148"/>
    </row>
    <row r="35" spans="1:27" ht="16.7" customHeight="1">
      <c r="A35" s="92" t="s">
        <v>218</v>
      </c>
      <c r="B35" s="123">
        <v>48000000</v>
      </c>
      <c r="C35" s="163"/>
      <c r="D35" s="123">
        <v>6000000</v>
      </c>
      <c r="E35" s="163"/>
      <c r="F35" s="123">
        <v>0</v>
      </c>
      <c r="G35" s="163"/>
      <c r="H35" s="123">
        <v>1000000</v>
      </c>
      <c r="I35" s="163"/>
      <c r="J35" s="123">
        <v>5000000</v>
      </c>
      <c r="K35" s="38"/>
      <c r="L35" s="123">
        <v>42000000</v>
      </c>
      <c r="M35" s="38"/>
      <c r="N35" s="63" t="s">
        <v>49</v>
      </c>
      <c r="O35" s="38"/>
      <c r="P35" s="123">
        <v>43000000</v>
      </c>
      <c r="Q35" s="38"/>
      <c r="R35" s="63" t="s">
        <v>49</v>
      </c>
      <c r="S35" s="38"/>
      <c r="T35" s="123">
        <v>54000000</v>
      </c>
      <c r="U35" s="38"/>
      <c r="V35" s="123">
        <v>13000000</v>
      </c>
      <c r="W35" s="38"/>
      <c r="X35" s="123">
        <v>41000000</v>
      </c>
      <c r="Y35" s="38"/>
      <c r="Z35" s="63" t="s">
        <v>49</v>
      </c>
      <c r="AA35" s="162"/>
    </row>
    <row r="36" spans="1:27" ht="16.7" customHeight="1">
      <c r="A36" s="225" t="s">
        <v>219</v>
      </c>
      <c r="B36" s="124">
        <v>170000000</v>
      </c>
      <c r="C36" s="57"/>
      <c r="D36" s="124">
        <v>71000000</v>
      </c>
      <c r="E36" s="57"/>
      <c r="F36" s="124">
        <v>44000000</v>
      </c>
      <c r="G36" s="57"/>
      <c r="H36" s="124">
        <v>27000000</v>
      </c>
      <c r="I36" s="57"/>
      <c r="J36" s="124">
        <v>32000000</v>
      </c>
      <c r="K36" s="42"/>
      <c r="L36" s="124">
        <v>99000000</v>
      </c>
      <c r="M36" s="42"/>
      <c r="N36" s="159">
        <v>1.3943661971831001</v>
      </c>
      <c r="O36" s="42"/>
      <c r="P36" s="124">
        <v>138000000</v>
      </c>
      <c r="Q36" s="42"/>
      <c r="R36" s="60" t="s">
        <v>49</v>
      </c>
      <c r="S36" s="42"/>
      <c r="T36" s="124">
        <v>285000000</v>
      </c>
      <c r="U36" s="42"/>
      <c r="V36" s="124">
        <v>89000000</v>
      </c>
      <c r="W36" s="42"/>
      <c r="X36" s="124">
        <v>196000000</v>
      </c>
      <c r="Y36" s="42"/>
      <c r="Z36" s="159">
        <v>2.20224719101124</v>
      </c>
      <c r="AA36" s="148"/>
    </row>
    <row r="37" spans="1:27" ht="16.7" customHeight="1">
      <c r="A37" s="92" t="s">
        <v>220</v>
      </c>
      <c r="B37" s="101">
        <v>0</v>
      </c>
      <c r="C37" s="38"/>
      <c r="D37" s="101">
        <v>1000000</v>
      </c>
      <c r="E37" s="38"/>
      <c r="F37" s="101">
        <v>0</v>
      </c>
      <c r="G37" s="38"/>
      <c r="H37" s="101">
        <v>1000000</v>
      </c>
      <c r="I37" s="38"/>
      <c r="J37" s="101">
        <v>1000000</v>
      </c>
      <c r="K37" s="38"/>
      <c r="L37" s="101">
        <v>-1000000</v>
      </c>
      <c r="M37" s="38"/>
      <c r="N37" s="158">
        <v>-1</v>
      </c>
      <c r="O37" s="38"/>
      <c r="P37" s="101">
        <v>-1000000</v>
      </c>
      <c r="Q37" s="38"/>
      <c r="R37" s="158">
        <v>-1</v>
      </c>
      <c r="S37" s="38"/>
      <c r="T37" s="101">
        <v>1000000</v>
      </c>
      <c r="U37" s="38"/>
      <c r="V37" s="101">
        <v>-2000000</v>
      </c>
      <c r="W37" s="38"/>
      <c r="X37" s="101">
        <v>3000000</v>
      </c>
      <c r="Y37" s="38"/>
      <c r="Z37" s="63" t="s">
        <v>49</v>
      </c>
      <c r="AA37" s="162"/>
    </row>
    <row r="38" spans="1:27" ht="16.7" customHeight="1">
      <c r="A38" s="90" t="s">
        <v>225</v>
      </c>
      <c r="B38" s="102">
        <v>-2000000</v>
      </c>
      <c r="C38" s="42"/>
      <c r="D38" s="102">
        <v>-2000000</v>
      </c>
      <c r="E38" s="42"/>
      <c r="F38" s="102">
        <v>-3000000</v>
      </c>
      <c r="G38" s="42"/>
      <c r="H38" s="102">
        <v>0</v>
      </c>
      <c r="I38" s="42"/>
      <c r="J38" s="102">
        <v>-1000000</v>
      </c>
      <c r="K38" s="42"/>
      <c r="L38" s="102">
        <v>0</v>
      </c>
      <c r="M38" s="42"/>
      <c r="N38" s="159">
        <v>0</v>
      </c>
      <c r="O38" s="42"/>
      <c r="P38" s="102">
        <v>-1000000</v>
      </c>
      <c r="Q38" s="42"/>
      <c r="R38" s="159">
        <v>-1</v>
      </c>
      <c r="S38" s="42"/>
      <c r="T38" s="102">
        <v>-7000000</v>
      </c>
      <c r="U38" s="42"/>
      <c r="V38" s="102">
        <v>-10000000</v>
      </c>
      <c r="W38" s="42"/>
      <c r="X38" s="102">
        <v>3000000</v>
      </c>
      <c r="Y38" s="42"/>
      <c r="Z38" s="159">
        <v>0.3</v>
      </c>
      <c r="AA38" s="148"/>
    </row>
    <row r="39" spans="1:27" ht="16.7" customHeight="1">
      <c r="A39" s="92" t="s">
        <v>226</v>
      </c>
      <c r="B39" s="101">
        <v>7000000</v>
      </c>
      <c r="C39" s="38"/>
      <c r="D39" s="101">
        <v>20000000</v>
      </c>
      <c r="E39" s="38"/>
      <c r="F39" s="101">
        <v>27000000</v>
      </c>
      <c r="G39" s="38"/>
      <c r="H39" s="101">
        <v>27000000</v>
      </c>
      <c r="I39" s="38"/>
      <c r="J39" s="101">
        <v>22000000</v>
      </c>
      <c r="K39" s="38"/>
      <c r="L39" s="101">
        <v>-13000000</v>
      </c>
      <c r="M39" s="38"/>
      <c r="N39" s="158">
        <v>-0.65</v>
      </c>
      <c r="O39" s="38"/>
      <c r="P39" s="101">
        <v>-15000000</v>
      </c>
      <c r="Q39" s="38"/>
      <c r="R39" s="158">
        <v>-0.68181818181818199</v>
      </c>
      <c r="S39" s="38"/>
      <c r="T39" s="101">
        <v>54000000</v>
      </c>
      <c r="U39" s="38"/>
      <c r="V39" s="101">
        <v>59000000</v>
      </c>
      <c r="W39" s="38"/>
      <c r="X39" s="101">
        <v>-5000000</v>
      </c>
      <c r="Y39" s="38"/>
      <c r="Z39" s="158">
        <v>-8.4745762711864403E-2</v>
      </c>
      <c r="AA39" s="162"/>
    </row>
    <row r="40" spans="1:27" ht="16.7" customHeight="1">
      <c r="A40" s="90" t="s">
        <v>227</v>
      </c>
      <c r="B40" s="102">
        <v>5000000</v>
      </c>
      <c r="C40" s="42"/>
      <c r="D40" s="102">
        <v>10000000</v>
      </c>
      <c r="E40" s="42"/>
      <c r="F40" s="102">
        <v>14000000</v>
      </c>
      <c r="G40" s="42"/>
      <c r="H40" s="102">
        <v>16000000</v>
      </c>
      <c r="I40" s="42"/>
      <c r="J40" s="102">
        <v>14000000</v>
      </c>
      <c r="K40" s="42"/>
      <c r="L40" s="102">
        <v>-5000000</v>
      </c>
      <c r="M40" s="42"/>
      <c r="N40" s="159">
        <v>-0.5</v>
      </c>
      <c r="O40" s="42"/>
      <c r="P40" s="102">
        <v>-9000000</v>
      </c>
      <c r="Q40" s="42"/>
      <c r="R40" s="159">
        <v>-0.64285714285714302</v>
      </c>
      <c r="S40" s="42"/>
      <c r="T40" s="102">
        <v>29000000</v>
      </c>
      <c r="U40" s="42"/>
      <c r="V40" s="102">
        <v>40000000</v>
      </c>
      <c r="W40" s="42"/>
      <c r="X40" s="102">
        <v>-11000000</v>
      </c>
      <c r="Y40" s="42"/>
      <c r="Z40" s="159">
        <v>-0.27500000000000002</v>
      </c>
      <c r="AA40" s="148"/>
    </row>
    <row r="41" spans="1:27" ht="16.7" customHeight="1">
      <c r="A41" s="92" t="s">
        <v>229</v>
      </c>
      <c r="B41" s="123">
        <v>39000000</v>
      </c>
      <c r="C41" s="38"/>
      <c r="D41" s="123">
        <v>47000000</v>
      </c>
      <c r="E41" s="38"/>
      <c r="F41" s="123">
        <v>55000000</v>
      </c>
      <c r="G41" s="38"/>
      <c r="H41" s="123">
        <v>51000000</v>
      </c>
      <c r="I41" s="38"/>
      <c r="J41" s="123">
        <v>45000000</v>
      </c>
      <c r="K41" s="38"/>
      <c r="L41" s="123">
        <v>-8000000</v>
      </c>
      <c r="M41" s="38"/>
      <c r="N41" s="158">
        <v>-0.170212765957447</v>
      </c>
      <c r="O41" s="38"/>
      <c r="P41" s="123">
        <v>-6000000</v>
      </c>
      <c r="Q41" s="38"/>
      <c r="R41" s="158">
        <v>-0.133333333333333</v>
      </c>
      <c r="S41" s="38"/>
      <c r="T41" s="123">
        <v>141000000</v>
      </c>
      <c r="U41" s="38"/>
      <c r="V41" s="123">
        <v>132000000</v>
      </c>
      <c r="W41" s="38"/>
      <c r="X41" s="123">
        <v>9000000</v>
      </c>
      <c r="Y41" s="38"/>
      <c r="Z41" s="158">
        <v>7.0000000000000007E-2</v>
      </c>
      <c r="AA41" s="162"/>
    </row>
    <row r="42" spans="1:27" ht="16.7" customHeight="1">
      <c r="A42" s="225" t="s">
        <v>230</v>
      </c>
      <c r="B42" s="160">
        <v>49000000</v>
      </c>
      <c r="C42" s="42"/>
      <c r="D42" s="160">
        <v>76000000</v>
      </c>
      <c r="E42" s="42"/>
      <c r="F42" s="160">
        <v>93000000</v>
      </c>
      <c r="G42" s="42"/>
      <c r="H42" s="160">
        <v>95000000</v>
      </c>
      <c r="I42" s="42"/>
      <c r="J42" s="160">
        <v>81000000</v>
      </c>
      <c r="K42" s="42"/>
      <c r="L42" s="160">
        <v>-27000000</v>
      </c>
      <c r="M42" s="42"/>
      <c r="N42" s="159">
        <v>-0.355263157894737</v>
      </c>
      <c r="O42" s="42"/>
      <c r="P42" s="160">
        <v>-32000000</v>
      </c>
      <c r="Q42" s="42"/>
      <c r="R42" s="159">
        <v>-0.39506172839506198</v>
      </c>
      <c r="S42" s="42"/>
      <c r="T42" s="160">
        <v>218000000</v>
      </c>
      <c r="U42" s="42"/>
      <c r="V42" s="160">
        <v>219000000</v>
      </c>
      <c r="W42" s="42"/>
      <c r="X42" s="160">
        <v>-1000000</v>
      </c>
      <c r="Y42" s="42"/>
      <c r="Z42" s="159">
        <v>-4.5662100456621002E-3</v>
      </c>
      <c r="AA42" s="148"/>
    </row>
    <row r="43" spans="1:27" ht="16.7" customHeight="1">
      <c r="A43" s="95" t="s">
        <v>334</v>
      </c>
      <c r="B43" s="119">
        <v>219000000</v>
      </c>
      <c r="C43" s="38"/>
      <c r="D43" s="119">
        <v>147000000</v>
      </c>
      <c r="E43" s="38"/>
      <c r="F43" s="119">
        <v>137000000</v>
      </c>
      <c r="G43" s="38"/>
      <c r="H43" s="119">
        <v>122000000</v>
      </c>
      <c r="I43" s="38"/>
      <c r="J43" s="119">
        <v>113000000</v>
      </c>
      <c r="K43" s="38"/>
      <c r="L43" s="119">
        <v>72000000</v>
      </c>
      <c r="M43" s="38"/>
      <c r="N43" s="158">
        <v>0.48979591836734698</v>
      </c>
      <c r="O43" s="38"/>
      <c r="P43" s="119">
        <v>106000000</v>
      </c>
      <c r="Q43" s="38"/>
      <c r="R43" s="158">
        <v>0.93805309734513298</v>
      </c>
      <c r="S43" s="38"/>
      <c r="T43" s="119">
        <v>503000000</v>
      </c>
      <c r="U43" s="38"/>
      <c r="V43" s="119">
        <v>308000000</v>
      </c>
      <c r="W43" s="38"/>
      <c r="X43" s="119">
        <v>195000000</v>
      </c>
      <c r="Y43" s="38"/>
      <c r="Z43" s="158">
        <v>0.63311688311688297</v>
      </c>
      <c r="AA43" s="162"/>
    </row>
    <row r="44" spans="1:27" ht="14.1" customHeight="1">
      <c r="A44" s="248"/>
      <c r="B44" s="279"/>
      <c r="C44" s="280"/>
      <c r="D44" s="279"/>
      <c r="E44" s="280"/>
      <c r="F44" s="279"/>
      <c r="G44" s="280"/>
      <c r="H44" s="279"/>
      <c r="I44" s="280"/>
      <c r="J44" s="279"/>
      <c r="K44" s="280"/>
      <c r="L44" s="279"/>
      <c r="M44" s="280"/>
      <c r="N44" s="280"/>
      <c r="O44" s="280"/>
      <c r="P44" s="279"/>
      <c r="Q44" s="280"/>
      <c r="R44" s="280"/>
      <c r="S44" s="280"/>
      <c r="T44" s="279"/>
      <c r="U44" s="280"/>
      <c r="V44" s="279"/>
      <c r="W44" s="280"/>
      <c r="X44" s="279"/>
      <c r="Y44" s="280"/>
      <c r="Z44" s="280"/>
      <c r="AA44" s="164"/>
    </row>
    <row r="45" spans="1:27" ht="16.7" customHeight="1">
      <c r="A45" s="281"/>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165"/>
    </row>
    <row r="46" spans="1:27" ht="16.7" customHeight="1">
      <c r="A46" s="278" t="s">
        <v>309</v>
      </c>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row>
    <row r="47" spans="1:27" ht="16.7" customHeight="1">
      <c r="A47" s="278" t="s">
        <v>258</v>
      </c>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row>
    <row r="48" spans="1:27" ht="16.7" customHeight="1">
      <c r="B48" s="251" t="s">
        <v>33</v>
      </c>
      <c r="C48" s="241"/>
      <c r="D48" s="241"/>
      <c r="E48" s="241"/>
      <c r="F48" s="241"/>
      <c r="G48" s="241"/>
      <c r="H48" s="241"/>
      <c r="I48" s="241"/>
      <c r="J48" s="241"/>
      <c r="K48" s="241"/>
      <c r="L48" s="241"/>
      <c r="M48" s="241"/>
      <c r="N48" s="241"/>
      <c r="O48" s="241"/>
      <c r="P48" s="241"/>
      <c r="Q48" s="241"/>
      <c r="R48" s="241"/>
      <c r="T48" s="251" t="s">
        <v>34</v>
      </c>
      <c r="U48" s="241"/>
      <c r="V48" s="241"/>
      <c r="W48" s="241"/>
      <c r="X48" s="241"/>
      <c r="Y48" s="241"/>
      <c r="Z48" s="241"/>
    </row>
    <row r="49" spans="1:26">
      <c r="A49" s="15" t="s">
        <v>335</v>
      </c>
      <c r="B49" s="9"/>
      <c r="C49" s="9"/>
      <c r="D49" s="9"/>
      <c r="E49" s="9"/>
      <c r="F49" s="9"/>
      <c r="G49" s="9"/>
      <c r="H49" s="9"/>
      <c r="I49" s="9"/>
      <c r="J49" s="9"/>
      <c r="K49" s="9"/>
      <c r="L49" s="250" t="s">
        <v>35</v>
      </c>
      <c r="M49" s="250"/>
      <c r="N49" s="250"/>
      <c r="O49" s="250"/>
      <c r="P49" s="250"/>
      <c r="Q49" s="250"/>
      <c r="R49" s="250"/>
      <c r="T49" s="9"/>
      <c r="U49" s="9"/>
      <c r="V49" s="9"/>
      <c r="W49" s="9"/>
      <c r="X49" s="250" t="s">
        <v>36</v>
      </c>
      <c r="Y49" s="250"/>
      <c r="Z49" s="250"/>
    </row>
    <row r="50" spans="1:26">
      <c r="B50" s="11" t="s">
        <v>37</v>
      </c>
      <c r="D50" s="11" t="s">
        <v>38</v>
      </c>
      <c r="F50" s="11" t="s">
        <v>39</v>
      </c>
      <c r="H50" s="11" t="s">
        <v>40</v>
      </c>
      <c r="J50" s="11" t="s">
        <v>41</v>
      </c>
      <c r="L50" s="250" t="s">
        <v>38</v>
      </c>
      <c r="M50" s="250"/>
      <c r="N50" s="250"/>
      <c r="O50" s="9"/>
      <c r="P50" s="250" t="s">
        <v>41</v>
      </c>
      <c r="Q50" s="250"/>
      <c r="R50" s="250"/>
      <c r="T50" s="13">
        <v>2020</v>
      </c>
      <c r="V50" s="13">
        <v>2019</v>
      </c>
      <c r="X50" s="249">
        <v>2019</v>
      </c>
      <c r="Y50" s="250"/>
      <c r="Z50" s="250"/>
    </row>
    <row r="51" spans="1:26">
      <c r="B51" s="9"/>
      <c r="D51" s="9"/>
      <c r="F51" s="9"/>
      <c r="H51" s="9"/>
      <c r="J51" s="9"/>
      <c r="L51" s="12" t="s">
        <v>81</v>
      </c>
      <c r="M51" s="9"/>
      <c r="N51" s="12" t="s">
        <v>43</v>
      </c>
      <c r="P51" s="12" t="s">
        <v>81</v>
      </c>
      <c r="Q51" s="166"/>
      <c r="R51" s="12" t="s">
        <v>43</v>
      </c>
      <c r="T51" s="9"/>
      <c r="V51" s="9"/>
      <c r="X51" s="12" t="s">
        <v>81</v>
      </c>
      <c r="Y51" s="166"/>
      <c r="Z51" s="12" t="s">
        <v>43</v>
      </c>
    </row>
    <row r="52" spans="1:26" ht="14.1" customHeight="1">
      <c r="B52" s="59"/>
      <c r="C52" s="113"/>
      <c r="D52" s="59"/>
      <c r="E52" s="113"/>
      <c r="F52" s="59"/>
      <c r="G52" s="113"/>
      <c r="H52" s="59"/>
      <c r="I52" s="113"/>
      <c r="J52" s="59"/>
      <c r="K52" s="113"/>
      <c r="L52" s="141"/>
      <c r="M52" s="113"/>
      <c r="N52" s="141"/>
      <c r="O52" s="113"/>
      <c r="P52" s="141"/>
      <c r="Q52" s="141"/>
      <c r="R52" s="141"/>
      <c r="S52" s="113"/>
      <c r="T52" s="113"/>
      <c r="U52" s="113"/>
      <c r="V52" s="113"/>
      <c r="W52" s="113"/>
      <c r="X52" s="141"/>
      <c r="Y52" s="141"/>
      <c r="Z52" s="141"/>
    </row>
    <row r="53" spans="1:26" ht="16.7" customHeight="1">
      <c r="A53" s="30" t="s">
        <v>107</v>
      </c>
      <c r="B53" s="127">
        <v>6.8377665750847597E-3</v>
      </c>
      <c r="C53" s="38"/>
      <c r="D53" s="127">
        <v>5.1563637552067797E-3</v>
      </c>
      <c r="E53" s="38"/>
      <c r="F53" s="127">
        <v>4.0958228529981303E-3</v>
      </c>
      <c r="G53" s="38"/>
      <c r="H53" s="127">
        <v>1.62941431086687E-3</v>
      </c>
      <c r="I53" s="38"/>
      <c r="J53" s="127">
        <v>1.5526613863981701E-3</v>
      </c>
      <c r="K53" s="61"/>
      <c r="L53" s="41">
        <v>0.16</v>
      </c>
      <c r="M53" s="38"/>
      <c r="N53" s="117"/>
      <c r="O53" s="38"/>
      <c r="P53" s="41">
        <v>0.52</v>
      </c>
      <c r="Q53" s="38"/>
      <c r="R53" s="117"/>
      <c r="S53" s="61"/>
      <c r="T53" s="127">
        <v>5.3966211339128503E-3</v>
      </c>
      <c r="U53" s="63"/>
      <c r="V53" s="127">
        <v>1.46301655959399E-3</v>
      </c>
      <c r="W53" s="61"/>
      <c r="X53" s="41">
        <v>0.39</v>
      </c>
      <c r="Y53" s="38"/>
      <c r="Z53" s="117"/>
    </row>
    <row r="54" spans="1:26" ht="16.7" customHeight="1">
      <c r="A54" s="30" t="s">
        <v>217</v>
      </c>
      <c r="B54" s="43">
        <v>1.13174472372327E-2</v>
      </c>
      <c r="C54" s="42"/>
      <c r="D54" s="43">
        <v>-5.6884544688712397E-6</v>
      </c>
      <c r="E54" s="42"/>
      <c r="F54" s="43">
        <v>-7.4775122479448797E-6</v>
      </c>
      <c r="G54" s="42"/>
      <c r="H54" s="43">
        <v>2.64972196430853E-3</v>
      </c>
      <c r="I54" s="42"/>
      <c r="J54" s="43">
        <v>3.0685511212881701E-3</v>
      </c>
      <c r="K54" s="62"/>
      <c r="L54" s="44">
        <v>1.1299999999999999</v>
      </c>
      <c r="M54" s="42"/>
      <c r="N54" s="118"/>
      <c r="O54" s="42"/>
      <c r="P54" s="44">
        <v>0.82</v>
      </c>
      <c r="Q54" s="42"/>
      <c r="R54" s="118"/>
      <c r="S54" s="62"/>
      <c r="T54" s="43">
        <v>3.8725082154734999E-3</v>
      </c>
      <c r="U54" s="60"/>
      <c r="V54" s="43">
        <v>3.0488988717277E-3</v>
      </c>
      <c r="W54" s="62"/>
      <c r="X54" s="44">
        <v>0.09</v>
      </c>
      <c r="Y54" s="42"/>
      <c r="Z54" s="118"/>
    </row>
    <row r="55" spans="1:26" ht="16.7" customHeight="1">
      <c r="A55" s="30" t="s">
        <v>218</v>
      </c>
      <c r="B55" s="40">
        <v>7.9872152707661695E-2</v>
      </c>
      <c r="C55" s="38"/>
      <c r="D55" s="40">
        <v>1.0314936439996199E-2</v>
      </c>
      <c r="E55" s="38"/>
      <c r="F55" s="40">
        <v>7.1483852632287502E-4</v>
      </c>
      <c r="G55" s="38"/>
      <c r="H55" s="40">
        <v>1.89090357636919E-3</v>
      </c>
      <c r="I55" s="38"/>
      <c r="J55" s="40">
        <v>8.0062809011120003E-3</v>
      </c>
      <c r="K55" s="61"/>
      <c r="L55" s="41">
        <v>6.96</v>
      </c>
      <c r="M55" s="38"/>
      <c r="N55" s="117"/>
      <c r="O55" s="38"/>
      <c r="P55" s="41">
        <v>7.19</v>
      </c>
      <c r="Q55" s="38"/>
      <c r="R55" s="117"/>
      <c r="S55" s="61"/>
      <c r="T55" s="40">
        <v>2.9883541584563699E-2</v>
      </c>
      <c r="U55" s="63"/>
      <c r="V55" s="40">
        <v>6.4059948189124803E-3</v>
      </c>
      <c r="W55" s="61"/>
      <c r="X55" s="41">
        <v>2.35</v>
      </c>
      <c r="Y55" s="38"/>
      <c r="Z55" s="117"/>
    </row>
    <row r="56" spans="1:26" ht="16.7" customHeight="1">
      <c r="A56" s="212" t="s">
        <v>219</v>
      </c>
      <c r="B56" s="43">
        <v>1.05782953410581E-2</v>
      </c>
      <c r="C56" s="42"/>
      <c r="D56" s="43">
        <v>4.2286483908029696E-3</v>
      </c>
      <c r="E56" s="42"/>
      <c r="F56" s="43">
        <v>2.9980332048459199E-3</v>
      </c>
      <c r="G56" s="42"/>
      <c r="H56" s="43">
        <v>1.8728163862763601E-3</v>
      </c>
      <c r="I56" s="42"/>
      <c r="J56" s="43">
        <v>2.19178055859675E-3</v>
      </c>
      <c r="K56" s="62"/>
      <c r="L56" s="44">
        <v>0.64</v>
      </c>
      <c r="M56" s="42"/>
      <c r="N56" s="118"/>
      <c r="O56" s="42"/>
      <c r="P56" s="44">
        <v>0.84</v>
      </c>
      <c r="Q56" s="42"/>
      <c r="R56" s="118"/>
      <c r="S56" s="62"/>
      <c r="T56" s="43">
        <v>5.9871272160083302E-3</v>
      </c>
      <c r="U56" s="60"/>
      <c r="V56" s="43">
        <v>2.06214806112235E-3</v>
      </c>
      <c r="W56" s="62"/>
      <c r="X56" s="44">
        <v>0.39</v>
      </c>
      <c r="Y56" s="42"/>
      <c r="Z56" s="118"/>
    </row>
    <row r="57" spans="1:26" ht="16.7" customHeight="1">
      <c r="A57" s="30" t="s">
        <v>220</v>
      </c>
      <c r="B57" s="40">
        <v>1.14599363521958E-5</v>
      </c>
      <c r="C57" s="38"/>
      <c r="D57" s="40">
        <v>1.5076270298323299E-4</v>
      </c>
      <c r="E57" s="38"/>
      <c r="F57" s="40">
        <v>9.9539339054812895E-5</v>
      </c>
      <c r="G57" s="38"/>
      <c r="H57" s="40">
        <v>2.2581879581834501E-4</v>
      </c>
      <c r="I57" s="38"/>
      <c r="J57" s="40">
        <v>1.47543288262836E-4</v>
      </c>
      <c r="K57" s="61"/>
      <c r="L57" s="41">
        <v>-0.02</v>
      </c>
      <c r="M57" s="38"/>
      <c r="N57" s="117"/>
      <c r="O57" s="38"/>
      <c r="P57" s="41">
        <v>-0.01</v>
      </c>
      <c r="Q57" s="38"/>
      <c r="R57" s="117"/>
      <c r="S57" s="61"/>
      <c r="T57" s="40">
        <v>8.6237686873861304E-5</v>
      </c>
      <c r="U57" s="63"/>
      <c r="V57" s="40">
        <v>-1.35843535612047E-4</v>
      </c>
      <c r="W57" s="61"/>
      <c r="X57" s="41">
        <v>0.02</v>
      </c>
      <c r="Y57" s="38"/>
      <c r="Z57" s="117"/>
    </row>
    <row r="58" spans="1:26" ht="16.7" hidden="1" customHeight="1">
      <c r="B58" s="60"/>
      <c r="C58" s="42"/>
      <c r="D58" s="60"/>
      <c r="E58" s="42"/>
      <c r="F58" s="60"/>
      <c r="G58" s="42"/>
      <c r="H58" s="60"/>
      <c r="I58" s="42"/>
      <c r="J58" s="60"/>
      <c r="K58" s="62"/>
      <c r="L58" s="42"/>
      <c r="M58" s="42"/>
      <c r="N58" s="42"/>
      <c r="O58" s="42"/>
      <c r="P58" s="42"/>
      <c r="Q58" s="42"/>
      <c r="R58" s="42"/>
      <c r="S58" s="62"/>
      <c r="T58" s="60"/>
      <c r="U58" s="60"/>
      <c r="V58" s="60"/>
      <c r="W58" s="62"/>
      <c r="X58" s="42"/>
      <c r="Y58" s="42"/>
      <c r="Z58" s="42"/>
    </row>
    <row r="59" spans="1:26" ht="16.7" hidden="1" customHeight="1">
      <c r="B59" s="63"/>
      <c r="C59" s="38"/>
      <c r="D59" s="63"/>
      <c r="E59" s="38"/>
      <c r="F59" s="63"/>
      <c r="G59" s="38"/>
      <c r="H59" s="63"/>
      <c r="I59" s="38"/>
      <c r="J59" s="63"/>
      <c r="K59" s="61"/>
      <c r="L59" s="38"/>
      <c r="M59" s="38"/>
      <c r="N59" s="38"/>
      <c r="O59" s="38"/>
      <c r="P59" s="38"/>
      <c r="Q59" s="38"/>
      <c r="R59" s="38"/>
      <c r="S59" s="61"/>
      <c r="T59" s="63"/>
      <c r="U59" s="63"/>
      <c r="V59" s="63"/>
      <c r="W59" s="61"/>
      <c r="X59" s="38"/>
      <c r="Y59" s="38"/>
      <c r="Z59" s="38"/>
    </row>
    <row r="60" spans="1:26" ht="16.7" hidden="1" customHeight="1">
      <c r="B60" s="60"/>
      <c r="C60" s="42"/>
      <c r="D60" s="60"/>
      <c r="E60" s="42"/>
      <c r="F60" s="60"/>
      <c r="G60" s="42"/>
      <c r="H60" s="60"/>
      <c r="I60" s="42"/>
      <c r="J60" s="60"/>
      <c r="K60" s="62"/>
      <c r="L60" s="42"/>
      <c r="M60" s="42"/>
      <c r="N60" s="42"/>
      <c r="O60" s="42"/>
      <c r="P60" s="42"/>
      <c r="Q60" s="42"/>
      <c r="R60" s="42"/>
      <c r="S60" s="62"/>
      <c r="T60" s="60"/>
      <c r="U60" s="60"/>
      <c r="V60" s="60"/>
      <c r="W60" s="62"/>
      <c r="X60" s="42"/>
      <c r="Y60" s="42"/>
      <c r="Z60" s="42"/>
    </row>
    <row r="61" spans="1:26" ht="16.7" hidden="1" customHeight="1">
      <c r="B61" s="63"/>
      <c r="C61" s="38"/>
      <c r="D61" s="63"/>
      <c r="E61" s="38"/>
      <c r="F61" s="63"/>
      <c r="G61" s="38"/>
      <c r="H61" s="63"/>
      <c r="I61" s="38"/>
      <c r="J61" s="63"/>
      <c r="K61" s="61"/>
      <c r="L61" s="38"/>
      <c r="M61" s="38"/>
      <c r="N61" s="38"/>
      <c r="O61" s="38"/>
      <c r="P61" s="38"/>
      <c r="Q61" s="38"/>
      <c r="R61" s="38"/>
      <c r="S61" s="61"/>
      <c r="T61" s="63"/>
      <c r="U61" s="63"/>
      <c r="V61" s="63"/>
      <c r="W61" s="61"/>
      <c r="X61" s="38"/>
      <c r="Y61" s="38"/>
      <c r="Z61" s="38"/>
    </row>
    <row r="62" spans="1:26" ht="16.7" customHeight="1">
      <c r="A62" s="30" t="s">
        <v>225</v>
      </c>
      <c r="B62" s="43">
        <v>-1.01770024423395E-3</v>
      </c>
      <c r="C62" s="42"/>
      <c r="D62" s="43">
        <v>-5.1366955828761602E-4</v>
      </c>
      <c r="E62" s="42"/>
      <c r="F62" s="43">
        <v>-9.9779658057762202E-4</v>
      </c>
      <c r="G62" s="42"/>
      <c r="H62" s="43">
        <v>2.0000000000000001E-4</v>
      </c>
      <c r="I62" s="42"/>
      <c r="J62" s="43">
        <v>-4.0000000000000002E-4</v>
      </c>
      <c r="K62" s="62"/>
      <c r="L62" s="44">
        <v>-0.05</v>
      </c>
      <c r="M62" s="42"/>
      <c r="N62" s="42"/>
      <c r="O62" s="42"/>
      <c r="P62" s="44">
        <v>-0.06</v>
      </c>
      <c r="Q62" s="42"/>
      <c r="R62" s="42"/>
      <c r="S62" s="62"/>
      <c r="T62" s="43">
        <v>-8.4345914527014299E-4</v>
      </c>
      <c r="U62" s="60"/>
      <c r="V62" s="43">
        <v>-1E-3</v>
      </c>
      <c r="W62" s="62"/>
      <c r="X62" s="44">
        <v>0.02</v>
      </c>
      <c r="Y62" s="42"/>
      <c r="Z62" s="42"/>
    </row>
    <row r="63" spans="1:26" ht="16.7" customHeight="1">
      <c r="A63" s="30" t="s">
        <v>226</v>
      </c>
      <c r="B63" s="40">
        <v>2.43720477283932E-3</v>
      </c>
      <c r="C63" s="38"/>
      <c r="D63" s="40">
        <v>6.8170483774116098E-3</v>
      </c>
      <c r="E63" s="38"/>
      <c r="F63" s="40">
        <v>8.7715290056135601E-3</v>
      </c>
      <c r="G63" s="38"/>
      <c r="H63" s="40">
        <v>8.4880514055050097E-3</v>
      </c>
      <c r="I63" s="38"/>
      <c r="J63" s="40">
        <v>7.4463528867032896E-3</v>
      </c>
      <c r="K63" s="61"/>
      <c r="L63" s="41">
        <v>-0.44</v>
      </c>
      <c r="M63" s="38"/>
      <c r="N63" s="117"/>
      <c r="O63" s="38"/>
      <c r="P63" s="41">
        <v>-0.5</v>
      </c>
      <c r="Q63" s="38"/>
      <c r="R63" s="117"/>
      <c r="S63" s="61"/>
      <c r="T63" s="40">
        <v>6.0067808823706399E-3</v>
      </c>
      <c r="U63" s="63"/>
      <c r="V63" s="40">
        <v>6.6530791784277397E-3</v>
      </c>
      <c r="W63" s="61"/>
      <c r="X63" s="41">
        <v>-7.0000000000000007E-2</v>
      </c>
      <c r="Y63" s="38"/>
      <c r="Z63" s="117"/>
    </row>
    <row r="64" spans="1:26" ht="16.7" customHeight="1">
      <c r="A64" s="30" t="s">
        <v>227</v>
      </c>
      <c r="B64" s="43">
        <v>2.05553280945197E-3</v>
      </c>
      <c r="C64" s="42"/>
      <c r="D64" s="43">
        <v>3.4414330180157901E-3</v>
      </c>
      <c r="E64" s="42"/>
      <c r="F64" s="43">
        <v>5.4619068597619898E-3</v>
      </c>
      <c r="G64" s="42"/>
      <c r="H64" s="43">
        <v>6.47057634904806E-3</v>
      </c>
      <c r="I64" s="42"/>
      <c r="J64" s="43">
        <v>5.7925751837289898E-3</v>
      </c>
      <c r="K64" s="62"/>
      <c r="L64" s="44">
        <v>-0.13</v>
      </c>
      <c r="M64" s="42"/>
      <c r="N64" s="118"/>
      <c r="O64" s="42"/>
      <c r="P64" s="44">
        <v>-0.37</v>
      </c>
      <c r="Q64" s="42"/>
      <c r="R64" s="118"/>
      <c r="S64" s="62"/>
      <c r="T64" s="43">
        <v>3.62791677723038E-3</v>
      </c>
      <c r="U64" s="60"/>
      <c r="V64" s="43">
        <v>5.7011118506706503E-3</v>
      </c>
      <c r="W64" s="62"/>
      <c r="X64" s="44">
        <v>-0.21</v>
      </c>
      <c r="Y64" s="42"/>
      <c r="Z64" s="118"/>
    </row>
    <row r="65" spans="1:26" ht="16.7" hidden="1" customHeight="1">
      <c r="B65" s="63"/>
      <c r="C65" s="38"/>
      <c r="D65" s="63"/>
      <c r="E65" s="38"/>
      <c r="F65" s="63"/>
      <c r="G65" s="38"/>
      <c r="H65" s="63"/>
      <c r="I65" s="38"/>
      <c r="J65" s="63"/>
      <c r="K65" s="61"/>
      <c r="L65" s="38"/>
      <c r="M65" s="38"/>
      <c r="N65" s="38"/>
      <c r="O65" s="38"/>
      <c r="P65" s="38"/>
      <c r="Q65" s="38"/>
      <c r="R65" s="38"/>
      <c r="S65" s="61"/>
      <c r="T65" s="63"/>
      <c r="U65" s="63"/>
      <c r="V65" s="63"/>
      <c r="W65" s="61"/>
      <c r="X65" s="38"/>
      <c r="Y65" s="38"/>
      <c r="Z65" s="38"/>
    </row>
    <row r="66" spans="1:26" ht="16.7" hidden="1" customHeight="1">
      <c r="B66" s="60"/>
      <c r="C66" s="42"/>
      <c r="D66" s="60"/>
      <c r="E66" s="42"/>
      <c r="F66" s="60"/>
      <c r="G66" s="42"/>
      <c r="H66" s="60"/>
      <c r="I66" s="42"/>
      <c r="J66" s="60"/>
      <c r="K66" s="62"/>
      <c r="L66" s="42"/>
      <c r="M66" s="42"/>
      <c r="N66" s="42"/>
      <c r="O66" s="42"/>
      <c r="P66" s="42"/>
      <c r="Q66" s="42"/>
      <c r="R66" s="42"/>
      <c r="S66" s="62"/>
      <c r="T66" s="60"/>
      <c r="U66" s="60"/>
      <c r="V66" s="60"/>
      <c r="W66" s="62"/>
      <c r="X66" s="42"/>
      <c r="Y66" s="42"/>
      <c r="Z66" s="42"/>
    </row>
    <row r="67" spans="1:26" ht="16.7" customHeight="1">
      <c r="A67" s="30" t="s">
        <v>229</v>
      </c>
      <c r="B67" s="40">
        <v>2.4619204306742099E-2</v>
      </c>
      <c r="C67" s="38"/>
      <c r="D67" s="40">
        <v>2.92663318006945E-2</v>
      </c>
      <c r="E67" s="38"/>
      <c r="F67" s="40">
        <v>3.2119395916431703E-2</v>
      </c>
      <c r="G67" s="38"/>
      <c r="H67" s="40">
        <v>3.09E-2</v>
      </c>
      <c r="I67" s="38"/>
      <c r="J67" s="40">
        <v>3.0800000000000001E-2</v>
      </c>
      <c r="K67" s="61"/>
      <c r="L67" s="41">
        <v>-0.47</v>
      </c>
      <c r="M67" s="38"/>
      <c r="N67" s="38"/>
      <c r="O67" s="38"/>
      <c r="P67" s="41">
        <v>-0.62</v>
      </c>
      <c r="Q67" s="38"/>
      <c r="R67" s="38"/>
      <c r="S67" s="61"/>
      <c r="T67" s="40">
        <v>2.8766980795799701E-2</v>
      </c>
      <c r="U67" s="63"/>
      <c r="V67" s="40">
        <v>3.0800000000000001E-2</v>
      </c>
      <c r="W67" s="61"/>
      <c r="X67" s="41">
        <v>-0.2</v>
      </c>
      <c r="Y67" s="38"/>
      <c r="Z67" s="38"/>
    </row>
    <row r="68" spans="1:26" ht="16.7" customHeight="1">
      <c r="A68" s="212" t="s">
        <v>230</v>
      </c>
      <c r="B68" s="43">
        <v>3.1688837337910101E-3</v>
      </c>
      <c r="C68" s="42"/>
      <c r="D68" s="43">
        <v>5.0289419335409298E-3</v>
      </c>
      <c r="E68" s="42"/>
      <c r="F68" s="43">
        <v>6.0723141366065001E-3</v>
      </c>
      <c r="G68" s="42"/>
      <c r="H68" s="43">
        <v>6.1214359256012603E-3</v>
      </c>
      <c r="I68" s="42"/>
      <c r="J68" s="43">
        <v>5.3463408531388597E-3</v>
      </c>
      <c r="K68" s="62"/>
      <c r="L68" s="44">
        <v>-0.18</v>
      </c>
      <c r="M68" s="42"/>
      <c r="N68" s="118"/>
      <c r="O68" s="42"/>
      <c r="P68" s="44">
        <v>-0.21</v>
      </c>
      <c r="Q68" s="42"/>
      <c r="R68" s="118"/>
      <c r="S68" s="62"/>
      <c r="T68" s="43">
        <v>4.7548980673272501E-3</v>
      </c>
      <c r="U68" s="60"/>
      <c r="V68" s="43">
        <v>4.8868209669835497E-3</v>
      </c>
      <c r="W68" s="62"/>
      <c r="X68" s="44">
        <v>-0.01</v>
      </c>
      <c r="Y68" s="42"/>
      <c r="Z68" s="118"/>
    </row>
    <row r="69" spans="1:26" ht="16.7" customHeight="1">
      <c r="A69" s="87" t="s">
        <v>109</v>
      </c>
      <c r="B69" s="109">
        <v>6.95692214052741E-3</v>
      </c>
      <c r="C69" s="61"/>
      <c r="D69" s="109">
        <v>4.6099534465483E-3</v>
      </c>
      <c r="E69" s="61"/>
      <c r="F69" s="109">
        <v>4.5610159993660498E-3</v>
      </c>
      <c r="G69" s="61"/>
      <c r="H69" s="109">
        <v>4.0611378532801603E-3</v>
      </c>
      <c r="I69" s="61"/>
      <c r="J69" s="109">
        <v>3.8133188975397999E-3</v>
      </c>
      <c r="K69" s="61"/>
      <c r="L69" s="41">
        <v>0.24</v>
      </c>
      <c r="M69" s="38"/>
      <c r="N69" s="117"/>
      <c r="O69" s="38"/>
      <c r="P69" s="41">
        <v>0.32</v>
      </c>
      <c r="Q69" s="38"/>
      <c r="R69" s="117"/>
      <c r="S69" s="61"/>
      <c r="T69" s="109">
        <v>5.3822639597206103E-3</v>
      </c>
      <c r="U69" s="110"/>
      <c r="V69" s="109">
        <v>3.5047659729008601E-3</v>
      </c>
      <c r="W69" s="61"/>
      <c r="X69" s="41">
        <v>0.19</v>
      </c>
      <c r="Y69" s="38"/>
      <c r="Z69" s="117"/>
    </row>
    <row r="70" spans="1:26" ht="16.7" customHeight="1">
      <c r="A70" s="15" t="s">
        <v>336</v>
      </c>
      <c r="B70" s="59"/>
      <c r="C70" s="59"/>
      <c r="D70" s="59"/>
      <c r="E70" s="59"/>
      <c r="F70" s="59"/>
      <c r="G70" s="59"/>
      <c r="H70" s="59"/>
      <c r="I70" s="59"/>
      <c r="J70" s="59"/>
      <c r="K70" s="62"/>
      <c r="L70" s="62"/>
      <c r="M70" s="62"/>
      <c r="N70" s="62"/>
      <c r="O70" s="62"/>
      <c r="P70" s="62"/>
      <c r="Q70" s="62"/>
      <c r="R70" s="62"/>
      <c r="S70" s="62"/>
      <c r="T70" s="62"/>
      <c r="U70" s="62"/>
      <c r="V70" s="62"/>
      <c r="W70" s="62"/>
      <c r="X70" s="62"/>
      <c r="Y70" s="62"/>
      <c r="Z70" s="62"/>
    </row>
    <row r="71" spans="1:26" ht="16.7" customHeight="1">
      <c r="A71" s="30" t="s">
        <v>107</v>
      </c>
      <c r="B71" s="120">
        <v>46844000000</v>
      </c>
      <c r="C71" s="63"/>
      <c r="D71" s="120">
        <v>50443000000</v>
      </c>
      <c r="E71" s="38"/>
      <c r="F71" s="120">
        <v>43152000000</v>
      </c>
      <c r="G71" s="38"/>
      <c r="H71" s="120">
        <v>42012000000</v>
      </c>
      <c r="I71" s="38"/>
      <c r="J71" s="120">
        <v>41476000000</v>
      </c>
      <c r="K71" s="61"/>
      <c r="L71" s="120">
        <v>-3599000000</v>
      </c>
      <c r="M71" s="38"/>
      <c r="N71" s="158">
        <v>-7.1347857978312196E-2</v>
      </c>
      <c r="O71" s="38"/>
      <c r="P71" s="120">
        <v>5368000000</v>
      </c>
      <c r="Q71" s="38"/>
      <c r="R71" s="158">
        <v>0.12942424534670699</v>
      </c>
      <c r="S71" s="38"/>
      <c r="T71" s="101">
        <v>46813000000</v>
      </c>
      <c r="U71" s="38"/>
      <c r="V71" s="101">
        <v>41597000000</v>
      </c>
      <c r="W71" s="38"/>
      <c r="X71" s="120">
        <v>5216000000</v>
      </c>
      <c r="Y71" s="38"/>
      <c r="Z71" s="158">
        <v>0.125393658196505</v>
      </c>
    </row>
    <row r="72" spans="1:26" ht="16.7" customHeight="1">
      <c r="A72" s="30" t="s">
        <v>217</v>
      </c>
      <c r="B72" s="102">
        <v>14644000000</v>
      </c>
      <c r="C72" s="60"/>
      <c r="D72" s="102">
        <v>14540000000</v>
      </c>
      <c r="E72" s="42"/>
      <c r="F72" s="102">
        <v>13876000000</v>
      </c>
      <c r="G72" s="42"/>
      <c r="H72" s="102">
        <v>13103000000</v>
      </c>
      <c r="I72" s="42"/>
      <c r="J72" s="102">
        <v>12892000000</v>
      </c>
      <c r="K72" s="62"/>
      <c r="L72" s="102">
        <v>104000000</v>
      </c>
      <c r="M72" s="42"/>
      <c r="N72" s="159">
        <v>7.1526822558459404E-3</v>
      </c>
      <c r="O72" s="42"/>
      <c r="P72" s="102">
        <v>1752000000</v>
      </c>
      <c r="Q72" s="42"/>
      <c r="R72" s="159">
        <v>0.13589823146137101</v>
      </c>
      <c r="S72" s="42"/>
      <c r="T72" s="102">
        <v>14354000000</v>
      </c>
      <c r="U72" s="42"/>
      <c r="V72" s="102">
        <v>13179000000</v>
      </c>
      <c r="W72" s="42"/>
      <c r="X72" s="102">
        <v>1175000000</v>
      </c>
      <c r="Y72" s="42"/>
      <c r="Z72" s="159">
        <v>8.9156992184536002E-2</v>
      </c>
    </row>
    <row r="73" spans="1:26" ht="16.7" customHeight="1">
      <c r="A73" s="30" t="s">
        <v>218</v>
      </c>
      <c r="B73" s="123">
        <v>2373000000</v>
      </c>
      <c r="C73" s="63"/>
      <c r="D73" s="123">
        <v>2426000000</v>
      </c>
      <c r="E73" s="38"/>
      <c r="F73" s="123">
        <v>2482000000</v>
      </c>
      <c r="G73" s="38"/>
      <c r="H73" s="123">
        <v>2546000000</v>
      </c>
      <c r="I73" s="38"/>
      <c r="J73" s="123">
        <v>2615000000</v>
      </c>
      <c r="K73" s="61"/>
      <c r="L73" s="123">
        <v>-53000000</v>
      </c>
      <c r="M73" s="38"/>
      <c r="N73" s="158">
        <v>-2.1846661170651299E-2</v>
      </c>
      <c r="O73" s="38"/>
      <c r="P73" s="123">
        <v>-242000000</v>
      </c>
      <c r="Q73" s="38"/>
      <c r="R73" s="158">
        <v>-9.2543021032504794E-2</v>
      </c>
      <c r="S73" s="38"/>
      <c r="T73" s="123">
        <v>2427000000</v>
      </c>
      <c r="U73" s="38"/>
      <c r="V73" s="123">
        <v>2744000000</v>
      </c>
      <c r="W73" s="38"/>
      <c r="X73" s="123">
        <v>-317000000</v>
      </c>
      <c r="Y73" s="38"/>
      <c r="Z73" s="158">
        <v>-0.115524781341108</v>
      </c>
    </row>
    <row r="74" spans="1:26" ht="16.7" customHeight="1">
      <c r="A74" s="212" t="s">
        <v>219</v>
      </c>
      <c r="B74" s="124">
        <v>63861000000</v>
      </c>
      <c r="C74" s="60"/>
      <c r="D74" s="124">
        <v>67409000000</v>
      </c>
      <c r="E74" s="60"/>
      <c r="F74" s="124">
        <v>59510000000</v>
      </c>
      <c r="G74" s="60"/>
      <c r="H74" s="124">
        <v>57661000000</v>
      </c>
      <c r="I74" s="60"/>
      <c r="J74" s="124">
        <v>56983000000</v>
      </c>
      <c r="K74" s="62"/>
      <c r="L74" s="124">
        <v>-3548000000</v>
      </c>
      <c r="M74" s="42"/>
      <c r="N74" s="159">
        <v>-5.2633921286475101E-2</v>
      </c>
      <c r="O74" s="42"/>
      <c r="P74" s="124">
        <v>6878000000</v>
      </c>
      <c r="Q74" s="42"/>
      <c r="R74" s="159">
        <v>0.120702665707316</v>
      </c>
      <c r="S74" s="42"/>
      <c r="T74" s="124">
        <v>63594000000</v>
      </c>
      <c r="U74" s="42"/>
      <c r="V74" s="124">
        <v>57520000000</v>
      </c>
      <c r="W74" s="42"/>
      <c r="X74" s="124">
        <v>6074000000</v>
      </c>
      <c r="Y74" s="42"/>
      <c r="Z74" s="159">
        <v>0.105598052851182</v>
      </c>
    </row>
    <row r="75" spans="1:26" ht="16.7" customHeight="1">
      <c r="A75" s="30" t="s">
        <v>220</v>
      </c>
      <c r="B75" s="101">
        <v>19427000000</v>
      </c>
      <c r="C75" s="63"/>
      <c r="D75" s="101">
        <v>18872000000</v>
      </c>
      <c r="E75" s="38"/>
      <c r="F75" s="101">
        <v>18866000000</v>
      </c>
      <c r="G75" s="38"/>
      <c r="H75" s="101">
        <v>19495000000</v>
      </c>
      <c r="I75" s="38"/>
      <c r="J75" s="101">
        <v>19405000000</v>
      </c>
      <c r="K75" s="61"/>
      <c r="L75" s="101">
        <v>555000000</v>
      </c>
      <c r="M75" s="38"/>
      <c r="N75" s="158">
        <v>2.9408647732089899E-2</v>
      </c>
      <c r="O75" s="38"/>
      <c r="P75" s="101">
        <v>22000000</v>
      </c>
      <c r="Q75" s="38"/>
      <c r="R75" s="158">
        <v>1.1337284205101799E-3</v>
      </c>
      <c r="S75" s="38"/>
      <c r="T75" s="101">
        <v>19056000000</v>
      </c>
      <c r="U75" s="38"/>
      <c r="V75" s="101">
        <v>19245000000</v>
      </c>
      <c r="W75" s="38"/>
      <c r="X75" s="101">
        <v>-189000000</v>
      </c>
      <c r="Y75" s="38"/>
      <c r="Z75" s="158">
        <v>-9.8207326578331998E-3</v>
      </c>
    </row>
    <row r="76" spans="1:26" ht="16.7" hidden="1" customHeight="1">
      <c r="B76" s="42"/>
      <c r="C76" s="60"/>
      <c r="D76" s="42"/>
      <c r="E76" s="42"/>
      <c r="F76" s="42"/>
      <c r="G76" s="42"/>
      <c r="H76" s="42"/>
      <c r="I76" s="42"/>
      <c r="J76" s="42"/>
      <c r="K76" s="62"/>
      <c r="L76" s="42"/>
      <c r="M76" s="42"/>
      <c r="N76" s="60"/>
      <c r="O76" s="42"/>
      <c r="P76" s="42"/>
      <c r="Q76" s="42"/>
      <c r="R76" s="60"/>
      <c r="S76" s="42"/>
      <c r="T76" s="42"/>
      <c r="U76" s="42"/>
      <c r="V76" s="42"/>
      <c r="W76" s="42"/>
      <c r="X76" s="42"/>
      <c r="Y76" s="42"/>
      <c r="Z76" s="60"/>
    </row>
    <row r="77" spans="1:26" ht="16.7" hidden="1" customHeight="1">
      <c r="B77" s="38"/>
      <c r="C77" s="63"/>
      <c r="D77" s="38"/>
      <c r="E77" s="38"/>
      <c r="F77" s="38"/>
      <c r="G77" s="38"/>
      <c r="H77" s="38"/>
      <c r="I77" s="38"/>
      <c r="J77" s="38"/>
      <c r="K77" s="61"/>
      <c r="L77" s="38"/>
      <c r="M77" s="38"/>
      <c r="N77" s="63"/>
      <c r="O77" s="38"/>
      <c r="P77" s="38"/>
      <c r="Q77" s="38"/>
      <c r="R77" s="63"/>
      <c r="S77" s="38"/>
      <c r="T77" s="63"/>
      <c r="U77" s="38"/>
      <c r="V77" s="63"/>
      <c r="W77" s="38"/>
      <c r="X77" s="38"/>
      <c r="Y77" s="38"/>
      <c r="Z77" s="63"/>
    </row>
    <row r="78" spans="1:26" ht="16.7" hidden="1" customHeight="1">
      <c r="B78" s="42"/>
      <c r="C78" s="60"/>
      <c r="D78" s="42"/>
      <c r="E78" s="42"/>
      <c r="F78" s="42"/>
      <c r="G78" s="42"/>
      <c r="H78" s="42"/>
      <c r="I78" s="42"/>
      <c r="J78" s="42"/>
      <c r="K78" s="62"/>
      <c r="L78" s="42"/>
      <c r="M78" s="42"/>
      <c r="N78" s="60"/>
      <c r="O78" s="42"/>
      <c r="P78" s="42"/>
      <c r="Q78" s="42"/>
      <c r="R78" s="60"/>
      <c r="S78" s="42"/>
      <c r="T78" s="60"/>
      <c r="U78" s="42"/>
      <c r="V78" s="60"/>
      <c r="W78" s="42"/>
      <c r="X78" s="42"/>
      <c r="Y78" s="42"/>
      <c r="Z78" s="60"/>
    </row>
    <row r="79" spans="1:26" ht="16.7" hidden="1" customHeight="1">
      <c r="B79" s="38"/>
      <c r="C79" s="63"/>
      <c r="D79" s="38"/>
      <c r="E79" s="38"/>
      <c r="F79" s="38"/>
      <c r="G79" s="38"/>
      <c r="H79" s="38"/>
      <c r="I79" s="38"/>
      <c r="J79" s="38"/>
      <c r="K79" s="61"/>
      <c r="L79" s="38"/>
      <c r="M79" s="38"/>
      <c r="N79" s="63"/>
      <c r="O79" s="38"/>
      <c r="P79" s="38"/>
      <c r="Q79" s="38"/>
      <c r="R79" s="63"/>
      <c r="S79" s="38"/>
      <c r="T79" s="63"/>
      <c r="U79" s="38"/>
      <c r="V79" s="63"/>
      <c r="W79" s="38"/>
      <c r="X79" s="38"/>
      <c r="Y79" s="38"/>
      <c r="Z79" s="63"/>
    </row>
    <row r="80" spans="1:26" ht="16.7" customHeight="1">
      <c r="A80" s="30" t="s">
        <v>225</v>
      </c>
      <c r="B80" s="102">
        <v>12416000000</v>
      </c>
      <c r="C80" s="60"/>
      <c r="D80" s="102">
        <v>12736000000</v>
      </c>
      <c r="E80" s="42"/>
      <c r="F80" s="102">
        <v>13042000000</v>
      </c>
      <c r="G80" s="42"/>
      <c r="H80" s="102">
        <v>13265000000</v>
      </c>
      <c r="I80" s="42"/>
      <c r="J80" s="102">
        <v>13501000000</v>
      </c>
      <c r="K80" s="62"/>
      <c r="L80" s="102">
        <v>-320000000</v>
      </c>
      <c r="M80" s="42"/>
      <c r="N80" s="159">
        <v>-2.5125628140703501E-2</v>
      </c>
      <c r="O80" s="42"/>
      <c r="P80" s="102">
        <v>-1085000000</v>
      </c>
      <c r="Q80" s="42"/>
      <c r="R80" s="159">
        <v>-8.0364417450559195E-2</v>
      </c>
      <c r="S80" s="42"/>
      <c r="T80" s="102">
        <v>12730000000</v>
      </c>
      <c r="U80" s="42"/>
      <c r="V80" s="102">
        <v>13774000000</v>
      </c>
      <c r="W80" s="42"/>
      <c r="X80" s="102">
        <v>-1044000000</v>
      </c>
      <c r="Y80" s="42"/>
      <c r="Z80" s="159">
        <v>-7.5794976041817896E-2</v>
      </c>
    </row>
    <row r="81" spans="1:26" ht="16.7" customHeight="1">
      <c r="A81" s="30" t="s">
        <v>226</v>
      </c>
      <c r="B81" s="101">
        <v>12019000000</v>
      </c>
      <c r="C81" s="63"/>
      <c r="D81" s="101">
        <v>11998000000</v>
      </c>
      <c r="E81" s="38"/>
      <c r="F81" s="101">
        <v>12173000000</v>
      </c>
      <c r="G81" s="38"/>
      <c r="H81" s="101">
        <v>12099000000</v>
      </c>
      <c r="I81" s="38"/>
      <c r="J81" s="101">
        <v>12036000000</v>
      </c>
      <c r="K81" s="61"/>
      <c r="L81" s="101">
        <v>21000000</v>
      </c>
      <c r="M81" s="38"/>
      <c r="N81" s="158">
        <v>1.75029171528588E-3</v>
      </c>
      <c r="O81" s="38"/>
      <c r="P81" s="101">
        <v>-17000000</v>
      </c>
      <c r="Q81" s="38"/>
      <c r="R81" s="158">
        <v>-1.41242937853107E-3</v>
      </c>
      <c r="S81" s="38"/>
      <c r="T81" s="101">
        <v>12063000000</v>
      </c>
      <c r="U81" s="38"/>
      <c r="V81" s="101">
        <v>12030000000</v>
      </c>
      <c r="W81" s="38"/>
      <c r="X81" s="101">
        <v>33000000</v>
      </c>
      <c r="Y81" s="38"/>
      <c r="Z81" s="158">
        <v>2.7431421446383998E-3</v>
      </c>
    </row>
    <row r="82" spans="1:26" ht="16.7" customHeight="1">
      <c r="A82" s="30" t="s">
        <v>227</v>
      </c>
      <c r="B82" s="102">
        <v>10929000000</v>
      </c>
      <c r="C82" s="60"/>
      <c r="D82" s="102">
        <v>11183000000</v>
      </c>
      <c r="E82" s="42"/>
      <c r="F82" s="102">
        <v>10610000000</v>
      </c>
      <c r="G82" s="42"/>
      <c r="H82" s="102">
        <v>9888000000</v>
      </c>
      <c r="I82" s="42"/>
      <c r="J82" s="102">
        <v>9459000000</v>
      </c>
      <c r="K82" s="62"/>
      <c r="L82" s="102">
        <v>-254000000</v>
      </c>
      <c r="M82" s="42"/>
      <c r="N82" s="159">
        <v>-2.27130465885719E-2</v>
      </c>
      <c r="O82" s="42"/>
      <c r="P82" s="102">
        <v>1470000000</v>
      </c>
      <c r="Q82" s="42"/>
      <c r="R82" s="159">
        <v>0.15540754836663501</v>
      </c>
      <c r="S82" s="42"/>
      <c r="T82" s="102">
        <v>10908000000</v>
      </c>
      <c r="U82" s="42"/>
      <c r="V82" s="102">
        <v>9256000000</v>
      </c>
      <c r="W82" s="42"/>
      <c r="X82" s="102">
        <v>1652000000</v>
      </c>
      <c r="Y82" s="42"/>
      <c r="Z82" s="159">
        <v>0.17847882454624001</v>
      </c>
    </row>
    <row r="83" spans="1:26" ht="16.7" hidden="1" customHeight="1">
      <c r="B83" s="38"/>
      <c r="C83" s="63"/>
      <c r="D83" s="38"/>
      <c r="E83" s="38"/>
      <c r="F83" s="38"/>
      <c r="G83" s="38"/>
      <c r="H83" s="38"/>
      <c r="I83" s="38"/>
      <c r="J83" s="38"/>
      <c r="K83" s="61"/>
      <c r="L83" s="38"/>
      <c r="M83" s="38"/>
      <c r="N83" s="63"/>
      <c r="O83" s="38"/>
      <c r="P83" s="38"/>
      <c r="Q83" s="38"/>
      <c r="R83" s="63"/>
      <c r="S83" s="38"/>
      <c r="T83" s="63"/>
      <c r="U83" s="38"/>
      <c r="V83" s="63"/>
      <c r="W83" s="38"/>
      <c r="X83" s="38"/>
      <c r="Y83" s="38"/>
      <c r="Z83" s="63"/>
    </row>
    <row r="84" spans="1:26" ht="16.7" hidden="1" customHeight="1">
      <c r="B84" s="42"/>
      <c r="C84" s="60"/>
      <c r="D84" s="42"/>
      <c r="E84" s="42"/>
      <c r="F84" s="42"/>
      <c r="G84" s="42"/>
      <c r="H84" s="42"/>
      <c r="I84" s="42"/>
      <c r="J84" s="42"/>
      <c r="K84" s="62"/>
      <c r="L84" s="42"/>
      <c r="M84" s="42"/>
      <c r="N84" s="60"/>
      <c r="O84" s="42"/>
      <c r="P84" s="42"/>
      <c r="Q84" s="42"/>
      <c r="R84" s="60"/>
      <c r="S84" s="42"/>
      <c r="T84" s="60"/>
      <c r="U84" s="42"/>
      <c r="V84" s="60"/>
      <c r="W84" s="42"/>
      <c r="X84" s="42"/>
      <c r="Y84" s="42"/>
      <c r="Z84" s="60"/>
    </row>
    <row r="85" spans="1:26" ht="16.7" customHeight="1">
      <c r="A85" s="30" t="s">
        <v>229</v>
      </c>
      <c r="B85" s="123">
        <v>6260000000</v>
      </c>
      <c r="C85" s="63"/>
      <c r="D85" s="123">
        <v>6557000000</v>
      </c>
      <c r="E85" s="63"/>
      <c r="F85" s="123">
        <v>6854000000</v>
      </c>
      <c r="G85" s="63"/>
      <c r="H85" s="123">
        <v>6497000000</v>
      </c>
      <c r="I85" s="63"/>
      <c r="J85" s="123">
        <v>5873000000</v>
      </c>
      <c r="K85" s="61"/>
      <c r="L85" s="123">
        <v>-297000000</v>
      </c>
      <c r="M85" s="38"/>
      <c r="N85" s="158">
        <v>-4.5295104468506903E-2</v>
      </c>
      <c r="O85" s="38"/>
      <c r="P85" s="123">
        <v>387000000</v>
      </c>
      <c r="Q85" s="38"/>
      <c r="R85" s="158">
        <v>6.5894772688574799E-2</v>
      </c>
      <c r="S85" s="38"/>
      <c r="T85" s="123">
        <v>6556000000</v>
      </c>
      <c r="U85" s="38"/>
      <c r="V85" s="123">
        <v>5736000000</v>
      </c>
      <c r="W85" s="38"/>
      <c r="X85" s="123">
        <v>820000000</v>
      </c>
      <c r="Y85" s="38"/>
      <c r="Z85" s="158">
        <v>0.142956764295676</v>
      </c>
    </row>
    <row r="86" spans="1:26" ht="16.7" customHeight="1">
      <c r="A86" s="212" t="s">
        <v>230</v>
      </c>
      <c r="B86" s="160">
        <v>61051000000</v>
      </c>
      <c r="C86" s="60"/>
      <c r="D86" s="160">
        <v>61346000000</v>
      </c>
      <c r="E86" s="60"/>
      <c r="F86" s="160">
        <v>61545000000</v>
      </c>
      <c r="G86" s="60"/>
      <c r="H86" s="160">
        <v>61244000000</v>
      </c>
      <c r="I86" s="60"/>
      <c r="J86" s="160">
        <v>60274000000</v>
      </c>
      <c r="K86" s="62"/>
      <c r="L86" s="160">
        <v>-295000000</v>
      </c>
      <c r="M86" s="42"/>
      <c r="N86" s="159">
        <v>-4.8087894891272499E-3</v>
      </c>
      <c r="O86" s="42"/>
      <c r="P86" s="160">
        <v>777000000</v>
      </c>
      <c r="Q86" s="42"/>
      <c r="R86" s="159">
        <v>1.28911305040316E-2</v>
      </c>
      <c r="S86" s="42"/>
      <c r="T86" s="160">
        <v>61313000000</v>
      </c>
      <c r="U86" s="42"/>
      <c r="V86" s="160">
        <v>60041000000</v>
      </c>
      <c r="W86" s="42"/>
      <c r="X86" s="160">
        <v>1272000000</v>
      </c>
      <c r="Y86" s="42"/>
      <c r="Z86" s="159">
        <v>2.1185523225795699E-2</v>
      </c>
    </row>
    <row r="87" spans="1:26" ht="16.7" customHeight="1">
      <c r="A87" s="87" t="s">
        <v>109</v>
      </c>
      <c r="B87" s="161">
        <v>124912000000</v>
      </c>
      <c r="C87" s="63"/>
      <c r="D87" s="161">
        <v>128755000000</v>
      </c>
      <c r="E87" s="110"/>
      <c r="F87" s="161">
        <v>121055000000</v>
      </c>
      <c r="G87" s="110"/>
      <c r="H87" s="161">
        <v>118905000000</v>
      </c>
      <c r="I87" s="110"/>
      <c r="J87" s="161">
        <v>117257000000</v>
      </c>
      <c r="K87" s="61"/>
      <c r="L87" s="119">
        <v>-3843000000</v>
      </c>
      <c r="M87" s="38"/>
      <c r="N87" s="158">
        <v>-2.9847384567589601E-2</v>
      </c>
      <c r="O87" s="38"/>
      <c r="P87" s="119">
        <v>7655000000</v>
      </c>
      <c r="Q87" s="38"/>
      <c r="R87" s="158">
        <v>6.5283948932686298E-2</v>
      </c>
      <c r="S87" s="38"/>
      <c r="T87" s="161">
        <v>124907000000</v>
      </c>
      <c r="U87" s="38"/>
      <c r="V87" s="161">
        <v>117561000000</v>
      </c>
      <c r="W87" s="38"/>
      <c r="X87" s="119">
        <v>7346000000</v>
      </c>
      <c r="Y87" s="38"/>
      <c r="Z87" s="158">
        <v>6.24867090276537E-2</v>
      </c>
    </row>
    <row r="88" spans="1:26" ht="16.7" customHeight="1">
      <c r="B88" s="146"/>
      <c r="C88" s="42"/>
      <c r="D88" s="146"/>
      <c r="E88" s="42"/>
      <c r="F88" s="146"/>
      <c r="G88" s="42"/>
      <c r="H88" s="146"/>
      <c r="I88" s="42"/>
      <c r="J88" s="146"/>
      <c r="K88" s="42"/>
      <c r="L88" s="146"/>
      <c r="M88" s="42"/>
      <c r="N88" s="42"/>
      <c r="O88" s="42"/>
      <c r="P88" s="146"/>
      <c r="Q88" s="42"/>
      <c r="R88" s="42"/>
      <c r="S88" s="42"/>
      <c r="T88" s="146"/>
      <c r="U88" s="42"/>
      <c r="V88" s="146"/>
      <c r="W88" s="42"/>
      <c r="X88" s="146"/>
      <c r="Y88" s="42"/>
      <c r="Z88" s="42"/>
    </row>
    <row r="89" spans="1:26" ht="16.7" customHeight="1">
      <c r="A89" s="241"/>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row>
  </sheetData>
  <mergeCells count="21">
    <mergeCell ref="B3:R3"/>
    <mergeCell ref="A1:Z1"/>
    <mergeCell ref="A2:Z2"/>
    <mergeCell ref="L4:R4"/>
    <mergeCell ref="L5:N5"/>
    <mergeCell ref="P5:R5"/>
    <mergeCell ref="T3:Z3"/>
    <mergeCell ref="X4:Z4"/>
    <mergeCell ref="X5:Z5"/>
    <mergeCell ref="A44:Z44"/>
    <mergeCell ref="A45:Z45"/>
    <mergeCell ref="A46:Z46"/>
    <mergeCell ref="B48:R48"/>
    <mergeCell ref="A47:Z47"/>
    <mergeCell ref="A89:Z89"/>
    <mergeCell ref="L50:N50"/>
    <mergeCell ref="L49:R49"/>
    <mergeCell ref="P50:R50"/>
    <mergeCell ref="T48:Z48"/>
    <mergeCell ref="X49:Z49"/>
    <mergeCell ref="X50:Z50"/>
  </mergeCells>
  <pageMargins left="0.75" right="0.75" top="1" bottom="1" header="0.5" footer="0.5"/>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Ruler="0" workbookViewId="0">
      <selection sqref="A1:Z1"/>
    </sheetView>
  </sheetViews>
  <sheetFormatPr defaultColWidth="13.7109375" defaultRowHeight="12.75"/>
  <cols>
    <col min="1" max="1" width="75.42578125" customWidth="1"/>
    <col min="2" max="2" width="10.140625" customWidth="1"/>
    <col min="3" max="3" width="0" hidden="1" customWidth="1"/>
    <col min="4" max="4" width="10.5703125" customWidth="1"/>
    <col min="5" max="5" width="0" hidden="1" customWidth="1"/>
    <col min="6" max="6" width="11" customWidth="1"/>
    <col min="7" max="7" width="0" hidden="1" customWidth="1"/>
    <col min="8" max="8" width="10.5703125" customWidth="1"/>
    <col min="9" max="9" width="0" hidden="1" customWidth="1"/>
    <col min="10" max="10" width="10.140625" customWidth="1"/>
    <col min="11" max="11" width="0" hidden="1" customWidth="1"/>
    <col min="12" max="12" width="6.28515625" customWidth="1"/>
    <col min="13" max="13" width="0" hidden="1" customWidth="1"/>
    <col min="14" max="14" width="5.7109375" customWidth="1"/>
    <col min="15" max="15" width="0" hidden="1" customWidth="1"/>
    <col min="16" max="16" width="6.28515625" customWidth="1"/>
    <col min="17" max="17" width="0" hidden="1" customWidth="1"/>
    <col min="18" max="18" width="5.7109375" customWidth="1"/>
    <col min="19" max="19" width="0" hidden="1" customWidth="1"/>
    <col min="20" max="20" width="10.140625" customWidth="1"/>
    <col min="21" max="21" width="0" hidden="1" customWidth="1"/>
    <col min="22" max="22" width="10.140625" customWidth="1"/>
    <col min="23" max="23" width="0" hidden="1" customWidth="1"/>
    <col min="24" max="24" width="7.7109375" customWidth="1"/>
    <col min="25" max="25" width="0" hidden="1" customWidth="1"/>
    <col min="26" max="26" width="7.7109375" customWidth="1"/>
    <col min="27" max="27" width="8.85546875" hidden="1" customWidth="1"/>
  </cols>
  <sheetData>
    <row r="1" spans="1:27">
      <c r="A1" s="254" t="s">
        <v>309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row>
    <row r="2" spans="1:27">
      <c r="A2" s="254" t="s">
        <v>119</v>
      </c>
      <c r="B2" s="241"/>
      <c r="C2" s="241"/>
      <c r="D2" s="241"/>
      <c r="E2" s="241"/>
      <c r="F2" s="241"/>
      <c r="G2" s="241"/>
      <c r="H2" s="241"/>
      <c r="I2" s="241"/>
      <c r="J2" s="241"/>
      <c r="K2" s="241"/>
      <c r="L2" s="241"/>
      <c r="M2" s="241"/>
      <c r="N2" s="241"/>
      <c r="O2" s="241"/>
      <c r="P2" s="241"/>
      <c r="Q2" s="241"/>
      <c r="R2" s="241"/>
      <c r="S2" s="241"/>
      <c r="T2" s="241"/>
      <c r="U2" s="241"/>
      <c r="V2" s="241"/>
      <c r="W2" s="241"/>
      <c r="X2" s="241"/>
      <c r="Y2" s="241"/>
      <c r="Z2" s="241"/>
    </row>
    <row r="3" spans="1:27" ht="14.1" customHeight="1">
      <c r="B3" s="251" t="s">
        <v>33</v>
      </c>
      <c r="C3" s="241"/>
      <c r="D3" s="241"/>
      <c r="E3" s="241"/>
      <c r="F3" s="241"/>
      <c r="G3" s="241"/>
      <c r="H3" s="241"/>
      <c r="I3" s="241"/>
      <c r="J3" s="241"/>
      <c r="K3" s="241"/>
      <c r="L3" s="241"/>
      <c r="M3" s="241"/>
      <c r="N3" s="241"/>
      <c r="O3" s="241"/>
      <c r="P3" s="241"/>
      <c r="Q3" s="241"/>
      <c r="R3" s="241"/>
      <c r="T3" s="251" t="s">
        <v>34</v>
      </c>
      <c r="U3" s="241"/>
      <c r="V3" s="241"/>
      <c r="W3" s="241"/>
      <c r="X3" s="241"/>
      <c r="Y3" s="241"/>
      <c r="Z3" s="241"/>
    </row>
    <row r="4" spans="1:27" ht="14.1" customHeight="1">
      <c r="B4" s="9"/>
      <c r="C4" s="9"/>
      <c r="D4" s="9"/>
      <c r="E4" s="9"/>
      <c r="F4" s="9"/>
      <c r="G4" s="9"/>
      <c r="H4" s="9"/>
      <c r="I4" s="9"/>
      <c r="J4" s="9"/>
      <c r="K4" s="9"/>
      <c r="L4" s="250" t="s">
        <v>35</v>
      </c>
      <c r="M4" s="250"/>
      <c r="N4" s="250"/>
      <c r="O4" s="250"/>
      <c r="P4" s="250"/>
      <c r="Q4" s="250"/>
      <c r="R4" s="250"/>
      <c r="T4" s="9"/>
      <c r="U4" s="9"/>
      <c r="V4" s="9"/>
      <c r="W4" s="9"/>
      <c r="X4" s="250" t="s">
        <v>36</v>
      </c>
      <c r="Y4" s="250"/>
      <c r="Z4" s="250"/>
    </row>
    <row r="5" spans="1:27" ht="14.1" customHeight="1">
      <c r="B5" s="11" t="s">
        <v>37</v>
      </c>
      <c r="D5" s="11" t="s">
        <v>38</v>
      </c>
      <c r="F5" s="11" t="s">
        <v>39</v>
      </c>
      <c r="H5" s="11" t="s">
        <v>40</v>
      </c>
      <c r="J5" s="11" t="s">
        <v>41</v>
      </c>
      <c r="L5" s="250" t="s">
        <v>38</v>
      </c>
      <c r="M5" s="250"/>
      <c r="N5" s="250"/>
      <c r="O5" s="9"/>
      <c r="P5" s="250" t="s">
        <v>41</v>
      </c>
      <c r="Q5" s="250"/>
      <c r="R5" s="250"/>
      <c r="T5" s="13">
        <v>2020</v>
      </c>
      <c r="V5" s="13">
        <v>2019</v>
      </c>
      <c r="X5" s="249">
        <v>2019</v>
      </c>
      <c r="Y5" s="250"/>
      <c r="Z5" s="250"/>
    </row>
    <row r="6" spans="1:27" ht="14.1" customHeight="1">
      <c r="B6" s="9"/>
      <c r="D6" s="9"/>
      <c r="F6" s="9"/>
      <c r="H6" s="9"/>
      <c r="J6" s="9"/>
      <c r="L6" s="199" t="s">
        <v>42</v>
      </c>
      <c r="M6" s="226"/>
      <c r="N6" s="199" t="s">
        <v>43</v>
      </c>
      <c r="O6" s="227"/>
      <c r="P6" s="199" t="s">
        <v>42</v>
      </c>
      <c r="Q6" s="226"/>
      <c r="R6" s="199" t="s">
        <v>43</v>
      </c>
      <c r="T6" s="9"/>
      <c r="V6" s="9"/>
      <c r="X6" s="12" t="s">
        <v>42</v>
      </c>
      <c r="Y6" s="9"/>
      <c r="Z6" s="12" t="s">
        <v>43</v>
      </c>
    </row>
    <row r="7" spans="1:27" ht="14.1" customHeight="1">
      <c r="A7" s="167" t="s">
        <v>337</v>
      </c>
      <c r="B7" s="63"/>
      <c r="C7" s="38"/>
      <c r="D7" s="63"/>
      <c r="E7" s="38"/>
      <c r="F7" s="63"/>
      <c r="G7" s="38"/>
      <c r="H7" s="63"/>
      <c r="I7" s="38"/>
      <c r="J7" s="63"/>
      <c r="K7" s="38"/>
      <c r="L7" s="55"/>
      <c r="M7" s="38"/>
      <c r="N7" s="55"/>
      <c r="O7" s="38"/>
      <c r="P7" s="55"/>
      <c r="Q7" s="38"/>
      <c r="R7" s="55"/>
      <c r="S7" s="38"/>
      <c r="T7" s="63"/>
      <c r="U7" s="38"/>
      <c r="V7" s="38"/>
      <c r="W7" s="38"/>
      <c r="X7" s="55"/>
      <c r="Y7" s="38"/>
      <c r="Z7" s="182"/>
      <c r="AA7" s="182"/>
    </row>
    <row r="8" spans="1:27" ht="14.1" customHeight="1">
      <c r="A8" s="62" t="s">
        <v>338</v>
      </c>
      <c r="B8" s="102">
        <v>2448000000</v>
      </c>
      <c r="C8" s="42"/>
      <c r="D8" s="102">
        <v>2171000000</v>
      </c>
      <c r="E8" s="42"/>
      <c r="F8" s="102">
        <v>1252000000</v>
      </c>
      <c r="G8" s="42"/>
      <c r="H8" s="102">
        <v>1263000000</v>
      </c>
      <c r="I8" s="42"/>
      <c r="J8" s="102">
        <v>1227000000</v>
      </c>
      <c r="K8" s="42"/>
      <c r="L8" s="102">
        <v>277000000</v>
      </c>
      <c r="M8" s="42"/>
      <c r="N8" s="135">
        <v>0.127590971902349</v>
      </c>
      <c r="O8" s="42"/>
      <c r="P8" s="168">
        <v>1221000000</v>
      </c>
      <c r="Q8" s="42"/>
      <c r="R8" s="135">
        <v>0.99511002444987795</v>
      </c>
      <c r="S8" s="42"/>
      <c r="T8" s="102">
        <v>1252000000</v>
      </c>
      <c r="U8" s="42"/>
      <c r="V8" s="102">
        <v>1242000000</v>
      </c>
      <c r="W8" s="42"/>
      <c r="X8" s="102">
        <v>10000000</v>
      </c>
      <c r="Y8" s="42"/>
      <c r="Z8" s="169">
        <v>8.0515297906602196E-3</v>
      </c>
      <c r="AA8" s="57"/>
    </row>
    <row r="9" spans="1:27" ht="14.1" customHeight="1">
      <c r="A9" s="38" t="s">
        <v>339</v>
      </c>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ht="14.1" customHeight="1">
      <c r="A10" s="90" t="s">
        <v>107</v>
      </c>
      <c r="B10" s="102">
        <v>0</v>
      </c>
      <c r="C10" s="42"/>
      <c r="D10" s="102">
        <v>0</v>
      </c>
      <c r="E10" s="42"/>
      <c r="F10" s="102">
        <v>-176000000</v>
      </c>
      <c r="G10" s="42"/>
      <c r="H10" s="102">
        <v>0</v>
      </c>
      <c r="I10" s="42"/>
      <c r="J10" s="102">
        <v>0</v>
      </c>
      <c r="K10" s="42"/>
      <c r="L10" s="102">
        <v>0</v>
      </c>
      <c r="M10" s="42"/>
      <c r="N10" s="135">
        <v>0</v>
      </c>
      <c r="O10" s="42"/>
      <c r="P10" s="102">
        <v>0</v>
      </c>
      <c r="Q10" s="42"/>
      <c r="R10" s="135">
        <v>0</v>
      </c>
      <c r="S10" s="42"/>
      <c r="T10" s="102">
        <v>-176000000</v>
      </c>
      <c r="U10" s="42"/>
      <c r="V10" s="102">
        <v>0</v>
      </c>
      <c r="W10" s="42"/>
      <c r="X10" s="102">
        <v>-176000000</v>
      </c>
      <c r="Y10" s="42"/>
      <c r="Z10" s="135">
        <v>-1</v>
      </c>
      <c r="AA10" s="42"/>
    </row>
    <row r="11" spans="1:27" ht="14.1" customHeight="1">
      <c r="A11" s="92" t="s">
        <v>108</v>
      </c>
      <c r="B11" s="123">
        <v>0</v>
      </c>
      <c r="C11" s="38"/>
      <c r="D11" s="123">
        <v>0</v>
      </c>
      <c r="E11" s="38"/>
      <c r="F11" s="123">
        <v>629000000</v>
      </c>
      <c r="G11" s="38"/>
      <c r="H11" s="123">
        <v>0</v>
      </c>
      <c r="I11" s="38"/>
      <c r="J11" s="123">
        <v>0</v>
      </c>
      <c r="K11" s="38"/>
      <c r="L11" s="123">
        <v>0</v>
      </c>
      <c r="M11" s="38"/>
      <c r="N11" s="170">
        <v>0</v>
      </c>
      <c r="O11" s="38"/>
      <c r="P11" s="123">
        <v>0</v>
      </c>
      <c r="Q11" s="38"/>
      <c r="R11" s="170">
        <v>0</v>
      </c>
      <c r="S11" s="38"/>
      <c r="T11" s="123">
        <v>629000000</v>
      </c>
      <c r="U11" s="38"/>
      <c r="V11" s="123">
        <v>0</v>
      </c>
      <c r="W11" s="38"/>
      <c r="X11" s="123">
        <v>629000000</v>
      </c>
      <c r="Y11" s="38"/>
      <c r="Z11" s="170">
        <v>1</v>
      </c>
      <c r="AA11" s="38"/>
    </row>
    <row r="12" spans="1:27" ht="14.1" customHeight="1">
      <c r="A12" s="225" t="s">
        <v>340</v>
      </c>
      <c r="B12" s="160">
        <v>0</v>
      </c>
      <c r="C12" s="42"/>
      <c r="D12" s="160">
        <v>0</v>
      </c>
      <c r="E12" s="42"/>
      <c r="F12" s="160">
        <v>453000000</v>
      </c>
      <c r="G12" s="42"/>
      <c r="H12" s="160">
        <v>0</v>
      </c>
      <c r="I12" s="42"/>
      <c r="J12" s="160">
        <v>0</v>
      </c>
      <c r="K12" s="42"/>
      <c r="L12" s="160">
        <v>0</v>
      </c>
      <c r="M12" s="42"/>
      <c r="N12" s="135">
        <v>0</v>
      </c>
      <c r="O12" s="42"/>
      <c r="P12" s="160">
        <v>0</v>
      </c>
      <c r="Q12" s="42"/>
      <c r="R12" s="135">
        <v>0</v>
      </c>
      <c r="S12" s="42"/>
      <c r="T12" s="160">
        <v>453000000</v>
      </c>
      <c r="U12" s="42"/>
      <c r="V12" s="160">
        <v>0</v>
      </c>
      <c r="W12" s="42"/>
      <c r="X12" s="160">
        <v>453000000</v>
      </c>
      <c r="Y12" s="42"/>
      <c r="Z12" s="135">
        <v>1</v>
      </c>
      <c r="AA12" s="42"/>
    </row>
    <row r="13" spans="1:27" ht="14.1" customHeight="1">
      <c r="A13" s="61" t="s">
        <v>341</v>
      </c>
      <c r="B13" s="116">
        <v>2448000000</v>
      </c>
      <c r="C13" s="38"/>
      <c r="D13" s="116">
        <v>2171000000</v>
      </c>
      <c r="E13" s="38"/>
      <c r="F13" s="116">
        <v>1705000000</v>
      </c>
      <c r="G13" s="38"/>
      <c r="H13" s="116">
        <v>1263000000</v>
      </c>
      <c r="I13" s="38"/>
      <c r="J13" s="116">
        <v>1227000000</v>
      </c>
      <c r="K13" s="38"/>
      <c r="L13" s="116">
        <v>277000000</v>
      </c>
      <c r="M13" s="38"/>
      <c r="N13" s="170">
        <v>0.127590971902349</v>
      </c>
      <c r="O13" s="38"/>
      <c r="P13" s="116">
        <v>1221000000</v>
      </c>
      <c r="Q13" s="38"/>
      <c r="R13" s="170">
        <v>0.99511002444987795</v>
      </c>
      <c r="S13" s="38"/>
      <c r="T13" s="116">
        <v>1705000000</v>
      </c>
      <c r="U13" s="38"/>
      <c r="V13" s="116">
        <v>1242000000</v>
      </c>
      <c r="W13" s="38"/>
      <c r="X13" s="116">
        <v>463000000</v>
      </c>
      <c r="Y13" s="38"/>
      <c r="Z13" s="170">
        <v>0.37278582930756798</v>
      </c>
      <c r="AA13" s="38"/>
    </row>
    <row r="14" spans="1:27" ht="14.1" customHeight="1">
      <c r="A14" s="42" t="s">
        <v>342</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1:27" ht="14.1" customHeight="1">
      <c r="A15" s="92" t="s">
        <v>107</v>
      </c>
      <c r="B15" s="101">
        <v>171000000</v>
      </c>
      <c r="C15" s="38"/>
      <c r="D15" s="101">
        <v>74000000</v>
      </c>
      <c r="E15" s="38"/>
      <c r="F15" s="101">
        <v>47000000</v>
      </c>
      <c r="G15" s="38"/>
      <c r="H15" s="101">
        <v>34000000</v>
      </c>
      <c r="I15" s="38"/>
      <c r="J15" s="101">
        <v>35000000</v>
      </c>
      <c r="K15" s="38"/>
      <c r="L15" s="101">
        <v>97000000</v>
      </c>
      <c r="M15" s="38"/>
      <c r="N15" s="170">
        <v>1.3108108108108101</v>
      </c>
      <c r="O15" s="38"/>
      <c r="P15" s="171">
        <v>136000000</v>
      </c>
      <c r="Q15" s="38"/>
      <c r="R15" s="63" t="s">
        <v>49</v>
      </c>
      <c r="S15" s="38"/>
      <c r="T15" s="101">
        <v>292000000</v>
      </c>
      <c r="U15" s="38"/>
      <c r="V15" s="101">
        <v>106000000</v>
      </c>
      <c r="W15" s="38"/>
      <c r="X15" s="101">
        <v>186000000</v>
      </c>
      <c r="Y15" s="38"/>
      <c r="Z15" s="170">
        <v>1.75471698113208</v>
      </c>
      <c r="AA15" s="38"/>
    </row>
    <row r="16" spans="1:27" ht="14.1" customHeight="1">
      <c r="A16" s="90" t="s">
        <v>343</v>
      </c>
      <c r="B16" s="115">
        <v>86000000</v>
      </c>
      <c r="C16" s="42"/>
      <c r="D16" s="115">
        <v>106000000</v>
      </c>
      <c r="E16" s="42"/>
      <c r="F16" s="115">
        <v>127000000</v>
      </c>
      <c r="G16" s="42"/>
      <c r="H16" s="115">
        <v>128000000</v>
      </c>
      <c r="I16" s="42"/>
      <c r="J16" s="115">
        <v>124000000</v>
      </c>
      <c r="K16" s="42"/>
      <c r="L16" s="115">
        <v>-20000000</v>
      </c>
      <c r="M16" s="42"/>
      <c r="N16" s="135">
        <v>-0.18867924528301899</v>
      </c>
      <c r="O16" s="42"/>
      <c r="P16" s="172">
        <v>-38000000</v>
      </c>
      <c r="Q16" s="42"/>
      <c r="R16" s="135">
        <v>-0.30645161290322598</v>
      </c>
      <c r="S16" s="42"/>
      <c r="T16" s="115">
        <v>319000000</v>
      </c>
      <c r="U16" s="42"/>
      <c r="V16" s="115">
        <v>347000000</v>
      </c>
      <c r="W16" s="42"/>
      <c r="X16" s="115">
        <v>-28000000</v>
      </c>
      <c r="Y16" s="42"/>
      <c r="Z16" s="135">
        <v>-8.0691642651296802E-2</v>
      </c>
      <c r="AA16" s="42"/>
    </row>
    <row r="17" spans="1:27" ht="14.1" customHeight="1">
      <c r="A17" s="213" t="s">
        <v>344</v>
      </c>
      <c r="B17" s="173">
        <v>257000000</v>
      </c>
      <c r="C17" s="38"/>
      <c r="D17" s="173">
        <v>180000000</v>
      </c>
      <c r="E17" s="38"/>
      <c r="F17" s="173">
        <v>174000000</v>
      </c>
      <c r="G17" s="38"/>
      <c r="H17" s="173">
        <v>162000000</v>
      </c>
      <c r="I17" s="38"/>
      <c r="J17" s="173">
        <v>159000000</v>
      </c>
      <c r="K17" s="38"/>
      <c r="L17" s="173">
        <v>77000000</v>
      </c>
      <c r="M17" s="38"/>
      <c r="N17" s="170">
        <v>0.42777777777777798</v>
      </c>
      <c r="O17" s="38"/>
      <c r="P17" s="174">
        <v>98000000</v>
      </c>
      <c r="Q17" s="38"/>
      <c r="R17" s="170">
        <v>0.61635220125786205</v>
      </c>
      <c r="S17" s="38"/>
      <c r="T17" s="173">
        <v>611000000</v>
      </c>
      <c r="U17" s="38"/>
      <c r="V17" s="173">
        <v>453000000</v>
      </c>
      <c r="W17" s="38"/>
      <c r="X17" s="173">
        <v>158000000</v>
      </c>
      <c r="Y17" s="38"/>
      <c r="Z17" s="170">
        <v>0.34878587196468003</v>
      </c>
      <c r="AA17" s="38"/>
    </row>
    <row r="18" spans="1:27" ht="14.1" customHeight="1">
      <c r="A18" s="42" t="s">
        <v>345</v>
      </c>
      <c r="B18" s="57"/>
      <c r="C18" s="42"/>
      <c r="D18" s="57"/>
      <c r="E18" s="42"/>
      <c r="F18" s="57"/>
      <c r="G18" s="42"/>
      <c r="H18" s="57"/>
      <c r="I18" s="42"/>
      <c r="J18" s="57"/>
      <c r="K18" s="42"/>
      <c r="L18" s="57"/>
      <c r="M18" s="42"/>
      <c r="N18" s="42"/>
      <c r="O18" s="42"/>
      <c r="P18" s="57"/>
      <c r="Q18" s="42"/>
      <c r="R18" s="42"/>
      <c r="S18" s="42"/>
      <c r="T18" s="57"/>
      <c r="U18" s="42"/>
      <c r="V18" s="57"/>
      <c r="W18" s="42"/>
      <c r="X18" s="57"/>
      <c r="Y18" s="42"/>
      <c r="Z18" s="42"/>
      <c r="AA18" s="42"/>
    </row>
    <row r="19" spans="1:27" ht="14.1" customHeight="1">
      <c r="A19" s="92" t="s">
        <v>107</v>
      </c>
      <c r="B19" s="101">
        <v>1000000</v>
      </c>
      <c r="C19" s="38"/>
      <c r="D19" s="101">
        <v>3000000</v>
      </c>
      <c r="E19" s="38"/>
      <c r="F19" s="101">
        <v>3000000</v>
      </c>
      <c r="G19" s="38"/>
      <c r="H19" s="101">
        <v>7000000</v>
      </c>
      <c r="I19" s="38"/>
      <c r="J19" s="101">
        <v>3000000</v>
      </c>
      <c r="K19" s="38"/>
      <c r="L19" s="101">
        <v>-2000000</v>
      </c>
      <c r="M19" s="38"/>
      <c r="N19" s="170">
        <v>-0.66666666666666696</v>
      </c>
      <c r="O19" s="38"/>
      <c r="P19" s="171">
        <v>-2000000</v>
      </c>
      <c r="Q19" s="38"/>
      <c r="R19" s="170">
        <v>-0.66666666666666696</v>
      </c>
      <c r="S19" s="38"/>
      <c r="T19" s="101">
        <v>7000000</v>
      </c>
      <c r="U19" s="38"/>
      <c r="V19" s="101">
        <v>17000000</v>
      </c>
      <c r="W19" s="38"/>
      <c r="X19" s="101">
        <v>-10000000</v>
      </c>
      <c r="Y19" s="38"/>
      <c r="Z19" s="170">
        <v>-0.58823529411764697</v>
      </c>
      <c r="AA19" s="38"/>
    </row>
    <row r="20" spans="1:27" ht="14.1" customHeight="1">
      <c r="A20" s="90" t="s">
        <v>343</v>
      </c>
      <c r="B20" s="115">
        <v>37000000</v>
      </c>
      <c r="C20" s="42"/>
      <c r="D20" s="115">
        <v>30000000</v>
      </c>
      <c r="E20" s="42"/>
      <c r="F20" s="115">
        <v>34000000</v>
      </c>
      <c r="G20" s="42"/>
      <c r="H20" s="115">
        <v>33000000</v>
      </c>
      <c r="I20" s="42"/>
      <c r="J20" s="115">
        <v>43000000</v>
      </c>
      <c r="K20" s="42"/>
      <c r="L20" s="115">
        <v>7000000</v>
      </c>
      <c r="M20" s="183"/>
      <c r="N20" s="135">
        <v>0.233333333333333</v>
      </c>
      <c r="O20" s="42"/>
      <c r="P20" s="172">
        <v>-6000000</v>
      </c>
      <c r="Q20" s="42"/>
      <c r="R20" s="135">
        <v>-0.13953488372093001</v>
      </c>
      <c r="S20" s="42"/>
      <c r="T20" s="115">
        <v>101000000</v>
      </c>
      <c r="U20" s="42"/>
      <c r="V20" s="115">
        <v>128000000</v>
      </c>
      <c r="W20" s="42"/>
      <c r="X20" s="115">
        <v>-27000000</v>
      </c>
      <c r="Y20" s="42"/>
      <c r="Z20" s="135">
        <v>-0.2109375</v>
      </c>
      <c r="AA20" s="42"/>
    </row>
    <row r="21" spans="1:27" ht="14.1" customHeight="1">
      <c r="A21" s="213" t="s">
        <v>346</v>
      </c>
      <c r="B21" s="173">
        <v>38000000</v>
      </c>
      <c r="C21" s="38"/>
      <c r="D21" s="173">
        <v>33000000</v>
      </c>
      <c r="E21" s="38"/>
      <c r="F21" s="173">
        <v>37000000</v>
      </c>
      <c r="G21" s="38"/>
      <c r="H21" s="173">
        <v>40000000</v>
      </c>
      <c r="I21" s="38"/>
      <c r="J21" s="173">
        <v>46000000</v>
      </c>
      <c r="K21" s="38"/>
      <c r="L21" s="173">
        <v>5000000</v>
      </c>
      <c r="M21" s="55"/>
      <c r="N21" s="170">
        <v>0.15151515151515199</v>
      </c>
      <c r="O21" s="38"/>
      <c r="P21" s="174">
        <v>-8000000</v>
      </c>
      <c r="Q21" s="38"/>
      <c r="R21" s="170">
        <v>-0.173913043478261</v>
      </c>
      <c r="S21" s="38"/>
      <c r="T21" s="173">
        <v>108000000</v>
      </c>
      <c r="U21" s="38"/>
      <c r="V21" s="173">
        <v>145000000</v>
      </c>
      <c r="W21" s="38"/>
      <c r="X21" s="173">
        <v>-37000000</v>
      </c>
      <c r="Y21" s="38"/>
      <c r="Z21" s="170">
        <v>-0.25517241379310301</v>
      </c>
      <c r="AA21" s="38"/>
    </row>
    <row r="22" spans="1:27" ht="14.1" customHeight="1">
      <c r="A22" s="175" t="s">
        <v>347</v>
      </c>
      <c r="B22" s="124">
        <v>219000000</v>
      </c>
      <c r="C22" s="42"/>
      <c r="D22" s="124">
        <v>147000000</v>
      </c>
      <c r="E22" s="42"/>
      <c r="F22" s="124">
        <v>137000000</v>
      </c>
      <c r="G22" s="42"/>
      <c r="H22" s="124">
        <v>122000000</v>
      </c>
      <c r="I22" s="42"/>
      <c r="J22" s="124">
        <v>113000000</v>
      </c>
      <c r="K22" s="42"/>
      <c r="L22" s="124">
        <v>72000000</v>
      </c>
      <c r="M22" s="42"/>
      <c r="N22" s="135">
        <v>0.48979591836734698</v>
      </c>
      <c r="O22" s="42"/>
      <c r="P22" s="176">
        <v>106000000</v>
      </c>
      <c r="Q22" s="42"/>
      <c r="R22" s="135">
        <v>0.93805309734513298</v>
      </c>
      <c r="S22" s="42"/>
      <c r="T22" s="124">
        <v>503000000</v>
      </c>
      <c r="U22" s="42"/>
      <c r="V22" s="124">
        <v>308000000</v>
      </c>
      <c r="W22" s="42"/>
      <c r="X22" s="124">
        <v>195000000</v>
      </c>
      <c r="Y22" s="42"/>
      <c r="Z22" s="135">
        <v>0.63311688311688297</v>
      </c>
      <c r="AA22" s="42"/>
    </row>
    <row r="23" spans="1:27" ht="14.1" customHeight="1">
      <c r="A23" s="38" t="s">
        <v>348</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1:27" ht="14.1" customHeight="1">
      <c r="A24" s="90" t="s">
        <v>107</v>
      </c>
      <c r="B24" s="102">
        <v>224000000</v>
      </c>
      <c r="C24" s="42"/>
      <c r="D24" s="102">
        <v>554000000</v>
      </c>
      <c r="E24" s="42"/>
      <c r="F24" s="102">
        <v>298000000</v>
      </c>
      <c r="G24" s="42"/>
      <c r="H24" s="102">
        <v>-11000000</v>
      </c>
      <c r="I24" s="42"/>
      <c r="J24" s="102">
        <v>64000000</v>
      </c>
      <c r="K24" s="42"/>
      <c r="L24" s="102">
        <v>-330000000</v>
      </c>
      <c r="M24" s="42"/>
      <c r="N24" s="135">
        <v>-0.595667870036101</v>
      </c>
      <c r="O24" s="42"/>
      <c r="P24" s="168">
        <v>160000000</v>
      </c>
      <c r="Q24" s="42"/>
      <c r="R24" s="177">
        <v>2.5</v>
      </c>
      <c r="S24" s="42"/>
      <c r="T24" s="102">
        <v>1076000000</v>
      </c>
      <c r="U24" s="42"/>
      <c r="V24" s="102">
        <v>111000000</v>
      </c>
      <c r="W24" s="42"/>
      <c r="X24" s="102">
        <v>965000000</v>
      </c>
      <c r="Y24" s="42"/>
      <c r="Z24" s="42" t="s">
        <v>49</v>
      </c>
      <c r="AA24" s="42"/>
    </row>
    <row r="25" spans="1:27" ht="14.1" customHeight="1">
      <c r="A25" s="92" t="s">
        <v>108</v>
      </c>
      <c r="B25" s="123">
        <v>89000000</v>
      </c>
      <c r="C25" s="38"/>
      <c r="D25" s="123">
        <v>-130000000</v>
      </c>
      <c r="E25" s="38"/>
      <c r="F25" s="123">
        <v>305000000</v>
      </c>
      <c r="G25" s="38"/>
      <c r="H25" s="123">
        <v>122000000</v>
      </c>
      <c r="I25" s="38"/>
      <c r="J25" s="123">
        <v>85000000</v>
      </c>
      <c r="K25" s="38"/>
      <c r="L25" s="123">
        <v>219000000</v>
      </c>
      <c r="M25" s="38"/>
      <c r="N25" s="38" t="s">
        <v>49</v>
      </c>
      <c r="O25" s="38"/>
      <c r="P25" s="178">
        <v>4000000</v>
      </c>
      <c r="Q25" s="38"/>
      <c r="R25" s="179">
        <v>4.7058823529411799E-2</v>
      </c>
      <c r="S25" s="38"/>
      <c r="T25" s="123">
        <v>264000000</v>
      </c>
      <c r="U25" s="38"/>
      <c r="V25" s="123">
        <v>218000000</v>
      </c>
      <c r="W25" s="38"/>
      <c r="X25" s="123">
        <v>46000000</v>
      </c>
      <c r="Y25" s="38"/>
      <c r="Z25" s="170">
        <v>0.21100917431192701</v>
      </c>
      <c r="AA25" s="38"/>
    </row>
    <row r="26" spans="1:27" ht="16.7" hidden="1" customHeight="1">
      <c r="A26" s="30" t="s">
        <v>349</v>
      </c>
      <c r="B26" s="67">
        <v>0</v>
      </c>
      <c r="D26" s="67">
        <v>0</v>
      </c>
      <c r="F26" s="67">
        <v>0</v>
      </c>
      <c r="H26" s="67">
        <v>0</v>
      </c>
      <c r="J26" s="67">
        <v>0</v>
      </c>
      <c r="L26" s="67">
        <f>B26-D26</f>
        <v>0</v>
      </c>
      <c r="N26" s="19">
        <f>IF(AND(D26=0,L26&lt;&gt;0),1,IFERROR(IF(ABS(L26)/ABS(D26)&gt;2.5,"NM",IFERROR(+L26/ABS(D26),0)),0))</f>
        <v>0</v>
      </c>
      <c r="P26" s="67">
        <f>B26-J26</f>
        <v>0</v>
      </c>
      <c r="R26" s="19">
        <f>IF(AND(J26=0,P26&lt;&gt;0),1,IFERROR(IF(ABS(P26)/ABS(J26)&gt;2.5,"NM",IFERROR(+P26/ABS(J26),0)),0))</f>
        <v>0</v>
      </c>
      <c r="T26" s="67">
        <f>IFERROR(B26+D26+F26+H26,"X")</f>
        <v>0</v>
      </c>
      <c r="V26" s="67">
        <f>J26+0</f>
        <v>0</v>
      </c>
      <c r="X26" s="67">
        <f>T26-V26</f>
        <v>0</v>
      </c>
      <c r="Z26" s="19">
        <f>IF(AND(V26=0,X26&lt;&gt;0),1,IFERROR(IF(ABS(X26)/ABS(V26)&gt;2.5,"NM",IFERROR(+X26/ABS(V26),0)),0))</f>
        <v>0</v>
      </c>
    </row>
    <row r="27" spans="1:27" ht="14.1" customHeight="1">
      <c r="A27" s="225" t="s">
        <v>350</v>
      </c>
      <c r="B27" s="124">
        <v>313000000</v>
      </c>
      <c r="C27" s="42"/>
      <c r="D27" s="124">
        <v>424000000</v>
      </c>
      <c r="E27" s="42"/>
      <c r="F27" s="124">
        <v>603000000</v>
      </c>
      <c r="G27" s="42"/>
      <c r="H27" s="124">
        <v>111000000</v>
      </c>
      <c r="I27" s="42"/>
      <c r="J27" s="124">
        <v>149000000</v>
      </c>
      <c r="K27" s="42"/>
      <c r="L27" s="124">
        <v>-111000000</v>
      </c>
      <c r="M27" s="57"/>
      <c r="N27" s="135">
        <v>-0.26179245283018898</v>
      </c>
      <c r="O27" s="57"/>
      <c r="P27" s="176">
        <v>164000000</v>
      </c>
      <c r="Q27" s="42"/>
      <c r="R27" s="177">
        <v>1.1006711409395999</v>
      </c>
      <c r="S27" s="42"/>
      <c r="T27" s="124">
        <v>1340000000</v>
      </c>
      <c r="U27" s="57"/>
      <c r="V27" s="124">
        <v>329000000</v>
      </c>
      <c r="W27" s="42"/>
      <c r="X27" s="124">
        <v>1011000000</v>
      </c>
      <c r="Y27" s="42"/>
      <c r="Z27" s="42" t="s">
        <v>49</v>
      </c>
      <c r="AA27" s="42"/>
    </row>
    <row r="28" spans="1:27" ht="14.1" customHeight="1">
      <c r="A28" s="62" t="s">
        <v>351</v>
      </c>
      <c r="B28" s="124">
        <v>2542000000</v>
      </c>
      <c r="C28" s="42"/>
      <c r="D28" s="124">
        <v>2448000000</v>
      </c>
      <c r="E28" s="42"/>
      <c r="F28" s="124">
        <v>2171000000</v>
      </c>
      <c r="G28" s="42"/>
      <c r="H28" s="124">
        <v>1252000000</v>
      </c>
      <c r="I28" s="42"/>
      <c r="J28" s="124">
        <v>1263000000</v>
      </c>
      <c r="K28" s="42"/>
      <c r="L28" s="124">
        <v>94000000</v>
      </c>
      <c r="M28" s="42"/>
      <c r="N28" s="135">
        <v>3.8398692810457498E-2</v>
      </c>
      <c r="O28" s="42"/>
      <c r="P28" s="124">
        <v>1279000000</v>
      </c>
      <c r="Q28" s="42"/>
      <c r="R28" s="135">
        <v>1.01266825019794</v>
      </c>
      <c r="S28" s="42"/>
      <c r="T28" s="124">
        <v>2542000000</v>
      </c>
      <c r="U28" s="42"/>
      <c r="V28" s="124">
        <v>1263000000</v>
      </c>
      <c r="W28" s="42"/>
      <c r="X28" s="124">
        <v>1279000000</v>
      </c>
      <c r="Y28" s="42"/>
      <c r="Z28" s="135">
        <v>1.01266825019794</v>
      </c>
      <c r="AA28" s="42"/>
    </row>
    <row r="29" spans="1:27" ht="14.1" customHeight="1">
      <c r="A29" s="61"/>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row>
    <row r="30" spans="1:27" ht="14.1" customHeight="1">
      <c r="A30" s="62" t="s">
        <v>352</v>
      </c>
      <c r="B30" s="102">
        <v>79000000</v>
      </c>
      <c r="C30" s="42"/>
      <c r="D30" s="102">
        <v>39000000</v>
      </c>
      <c r="E30" s="42"/>
      <c r="F30" s="102">
        <v>44000000</v>
      </c>
      <c r="G30" s="42"/>
      <c r="H30" s="102">
        <v>45000000</v>
      </c>
      <c r="I30" s="42"/>
      <c r="J30" s="102">
        <v>93000000</v>
      </c>
      <c r="K30" s="42"/>
      <c r="L30" s="102">
        <v>40000000</v>
      </c>
      <c r="M30" s="42"/>
      <c r="N30" s="135">
        <v>1.02564102564103</v>
      </c>
      <c r="O30" s="42"/>
      <c r="P30" s="168">
        <v>-14000000</v>
      </c>
      <c r="Q30" s="42"/>
      <c r="R30" s="135">
        <v>-0.15053763440860199</v>
      </c>
      <c r="S30" s="42"/>
      <c r="T30" s="102">
        <v>44000000</v>
      </c>
      <c r="U30" s="42"/>
      <c r="V30" s="102">
        <v>91000000</v>
      </c>
      <c r="W30" s="42"/>
      <c r="X30" s="102">
        <v>-47000000</v>
      </c>
      <c r="Y30" s="42"/>
      <c r="Z30" s="135">
        <v>-0.51648351648351698</v>
      </c>
      <c r="AA30" s="42"/>
    </row>
    <row r="31" spans="1:27" ht="14.1" customHeight="1">
      <c r="A31" s="92" t="s">
        <v>353</v>
      </c>
      <c r="B31" s="101">
        <v>0</v>
      </c>
      <c r="C31" s="38"/>
      <c r="D31" s="101">
        <v>0</v>
      </c>
      <c r="E31" s="38"/>
      <c r="F31" s="101">
        <v>-2000000</v>
      </c>
      <c r="G31" s="38"/>
      <c r="H31" s="101">
        <v>0</v>
      </c>
      <c r="I31" s="38"/>
      <c r="J31" s="101">
        <v>0</v>
      </c>
      <c r="K31" s="38"/>
      <c r="L31" s="101">
        <v>0</v>
      </c>
      <c r="M31" s="38"/>
      <c r="N31" s="170">
        <v>0</v>
      </c>
      <c r="O31" s="38"/>
      <c r="P31" s="171">
        <v>0</v>
      </c>
      <c r="Q31" s="38"/>
      <c r="R31" s="170">
        <v>0</v>
      </c>
      <c r="S31" s="38"/>
      <c r="T31" s="101">
        <v>-2000000</v>
      </c>
      <c r="U31" s="38"/>
      <c r="V31" s="101">
        <v>0</v>
      </c>
      <c r="W31" s="38"/>
      <c r="X31" s="101">
        <v>-2000000</v>
      </c>
      <c r="Y31" s="38"/>
      <c r="Z31" s="170">
        <v>0</v>
      </c>
      <c r="AA31" s="38"/>
    </row>
    <row r="32" spans="1:27" ht="14.1" customHeight="1">
      <c r="A32" s="90" t="s">
        <v>354</v>
      </c>
      <c r="B32" s="115">
        <v>115000000</v>
      </c>
      <c r="C32" s="42"/>
      <c r="D32" s="115">
        <v>40000000</v>
      </c>
      <c r="E32" s="42"/>
      <c r="F32" s="115">
        <v>-3000000</v>
      </c>
      <c r="G32" s="42"/>
      <c r="H32" s="115">
        <v>-1000000</v>
      </c>
      <c r="I32" s="42"/>
      <c r="J32" s="115">
        <v>-48000000</v>
      </c>
      <c r="K32" s="42"/>
      <c r="L32" s="115">
        <v>75000000</v>
      </c>
      <c r="M32" s="183"/>
      <c r="N32" s="177">
        <v>1.875</v>
      </c>
      <c r="O32" s="42"/>
      <c r="P32" s="172">
        <v>163000000</v>
      </c>
      <c r="Q32" s="42"/>
      <c r="R32" s="42" t="s">
        <v>49</v>
      </c>
      <c r="S32" s="42"/>
      <c r="T32" s="115">
        <v>152000000</v>
      </c>
      <c r="U32" s="42"/>
      <c r="V32" s="115">
        <v>-46000000</v>
      </c>
      <c r="W32" s="42"/>
      <c r="X32" s="115">
        <v>198000000</v>
      </c>
      <c r="Y32" s="42"/>
      <c r="Z32" s="42" t="s">
        <v>49</v>
      </c>
      <c r="AA32" s="42"/>
    </row>
    <row r="33" spans="1:27" ht="14.1" customHeight="1">
      <c r="A33" s="205" t="s">
        <v>355</v>
      </c>
      <c r="B33" s="173">
        <v>194000000</v>
      </c>
      <c r="C33" s="38"/>
      <c r="D33" s="173">
        <v>79000000</v>
      </c>
      <c r="E33" s="38"/>
      <c r="F33" s="173">
        <v>39000000</v>
      </c>
      <c r="G33" s="38"/>
      <c r="H33" s="173">
        <v>44000000</v>
      </c>
      <c r="I33" s="38"/>
      <c r="J33" s="173">
        <v>45000000</v>
      </c>
      <c r="K33" s="38"/>
      <c r="L33" s="173">
        <v>115000000</v>
      </c>
      <c r="M33" s="55"/>
      <c r="N33" s="170">
        <v>1.45569620253165</v>
      </c>
      <c r="O33" s="38"/>
      <c r="P33" s="174">
        <v>149000000</v>
      </c>
      <c r="Q33" s="38"/>
      <c r="R33" s="63" t="s">
        <v>49</v>
      </c>
      <c r="S33" s="38"/>
      <c r="T33" s="173">
        <v>194000000</v>
      </c>
      <c r="U33" s="38"/>
      <c r="V33" s="173">
        <v>45000000</v>
      </c>
      <c r="W33" s="38"/>
      <c r="X33" s="173">
        <v>149000000</v>
      </c>
      <c r="Y33" s="38"/>
      <c r="Z33" s="63" t="s">
        <v>49</v>
      </c>
      <c r="AA33" s="38"/>
    </row>
    <row r="34" spans="1:27" ht="14.1" customHeight="1">
      <c r="A34" s="62" t="s">
        <v>356</v>
      </c>
      <c r="B34" s="134">
        <v>2736000000</v>
      </c>
      <c r="C34" s="42"/>
      <c r="D34" s="134">
        <v>2527000000</v>
      </c>
      <c r="E34" s="42"/>
      <c r="F34" s="134">
        <v>2210000000</v>
      </c>
      <c r="G34" s="42"/>
      <c r="H34" s="134">
        <v>1296000000</v>
      </c>
      <c r="I34" s="42"/>
      <c r="J34" s="134">
        <v>1308000000</v>
      </c>
      <c r="K34" s="42"/>
      <c r="L34" s="134">
        <v>209000000</v>
      </c>
      <c r="M34" s="42"/>
      <c r="N34" s="135">
        <v>8.2706766917293201E-2</v>
      </c>
      <c r="O34" s="42"/>
      <c r="P34" s="180">
        <v>1428000000</v>
      </c>
      <c r="Q34" s="42"/>
      <c r="R34" s="135">
        <v>1.0917431192660501</v>
      </c>
      <c r="S34" s="42"/>
      <c r="T34" s="134">
        <v>2736000000</v>
      </c>
      <c r="U34" s="42"/>
      <c r="V34" s="134">
        <v>1308000000</v>
      </c>
      <c r="W34" s="42"/>
      <c r="X34" s="134">
        <v>1428000000</v>
      </c>
      <c r="Y34" s="42"/>
      <c r="Z34" s="135">
        <v>1.0917431192660501</v>
      </c>
      <c r="AA34" s="42"/>
    </row>
    <row r="35" spans="1:27" ht="16.7" customHeight="1">
      <c r="A35" s="61"/>
      <c r="B35" s="144"/>
      <c r="C35" s="38"/>
      <c r="D35" s="144"/>
      <c r="E35" s="38"/>
      <c r="F35" s="144"/>
      <c r="G35" s="38"/>
      <c r="H35" s="144"/>
      <c r="I35" s="38"/>
      <c r="J35" s="144"/>
      <c r="K35" s="38"/>
      <c r="L35" s="144"/>
      <c r="M35" s="38"/>
      <c r="N35" s="38"/>
      <c r="O35" s="38"/>
      <c r="P35" s="144"/>
      <c r="Q35" s="38"/>
      <c r="R35" s="38"/>
      <c r="S35" s="38"/>
      <c r="T35" s="144"/>
      <c r="U35" s="38"/>
      <c r="V35" s="144"/>
      <c r="W35" s="38"/>
      <c r="X35" s="144"/>
      <c r="Y35" s="38"/>
      <c r="Z35" s="38"/>
      <c r="AA35" s="61"/>
    </row>
    <row r="36" spans="1:27" ht="16.7" customHeight="1">
      <c r="A36" s="62" t="s">
        <v>357</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62"/>
    </row>
    <row r="37" spans="1:27" ht="16.7" customHeight="1">
      <c r="A37" s="38" t="s">
        <v>311</v>
      </c>
      <c r="B37" s="101">
        <v>1441000000</v>
      </c>
      <c r="C37" s="38"/>
      <c r="D37" s="101">
        <v>1304000000</v>
      </c>
      <c r="E37" s="38"/>
      <c r="F37" s="101">
        <v>790000000</v>
      </c>
      <c r="G37" s="38"/>
      <c r="H37" s="101">
        <v>718000000</v>
      </c>
      <c r="I37" s="38"/>
      <c r="J37" s="101">
        <v>757000000</v>
      </c>
      <c r="K37" s="38"/>
      <c r="L37" s="101">
        <v>137000000</v>
      </c>
      <c r="M37" s="38"/>
      <c r="N37" s="170">
        <v>0.105061349693252</v>
      </c>
      <c r="O37" s="38"/>
      <c r="P37" s="171">
        <v>684000000</v>
      </c>
      <c r="Q37" s="38"/>
      <c r="R37" s="170">
        <v>0.90356671070013195</v>
      </c>
      <c r="S37" s="38"/>
      <c r="T37" s="101">
        <v>1441000000</v>
      </c>
      <c r="U37" s="38"/>
      <c r="V37" s="101">
        <v>757000000</v>
      </c>
      <c r="W37" s="38"/>
      <c r="X37" s="101">
        <v>684000000</v>
      </c>
      <c r="Y37" s="38"/>
      <c r="Z37" s="170">
        <v>0.90356671070013195</v>
      </c>
      <c r="AA37" s="61"/>
    </row>
    <row r="38" spans="1:27" ht="16.7" customHeight="1">
      <c r="A38" s="42" t="s">
        <v>343</v>
      </c>
      <c r="B38" s="115">
        <v>1295000000</v>
      </c>
      <c r="C38" s="42"/>
      <c r="D38" s="115">
        <v>1223000000</v>
      </c>
      <c r="E38" s="42"/>
      <c r="F38" s="115">
        <v>1420000000</v>
      </c>
      <c r="G38" s="42"/>
      <c r="H38" s="115">
        <v>578000000</v>
      </c>
      <c r="I38" s="42"/>
      <c r="J38" s="115">
        <v>551000000</v>
      </c>
      <c r="K38" s="42"/>
      <c r="L38" s="115">
        <v>72000000</v>
      </c>
      <c r="M38" s="42"/>
      <c r="N38" s="135">
        <v>5.8871627146361398E-2</v>
      </c>
      <c r="O38" s="42"/>
      <c r="P38" s="172">
        <v>744000000</v>
      </c>
      <c r="Q38" s="42"/>
      <c r="R38" s="135">
        <v>1.3502722323048999</v>
      </c>
      <c r="S38" s="42"/>
      <c r="T38" s="115">
        <v>1295000000</v>
      </c>
      <c r="U38" s="42"/>
      <c r="V38" s="115">
        <v>551000000</v>
      </c>
      <c r="W38" s="42"/>
      <c r="X38" s="115">
        <v>744000000</v>
      </c>
      <c r="Y38" s="42"/>
      <c r="Z38" s="135">
        <v>1.3502722323048999</v>
      </c>
      <c r="AA38" s="62"/>
    </row>
    <row r="39" spans="1:27" ht="16.7" customHeight="1">
      <c r="A39" s="38" t="s">
        <v>358</v>
      </c>
      <c r="B39" s="181">
        <v>2736000000</v>
      </c>
      <c r="C39" s="38"/>
      <c r="D39" s="181">
        <v>2527000000</v>
      </c>
      <c r="E39" s="38"/>
      <c r="F39" s="181">
        <v>2210000000</v>
      </c>
      <c r="G39" s="38"/>
      <c r="H39" s="181">
        <v>1296000000</v>
      </c>
      <c r="I39" s="38"/>
      <c r="J39" s="181">
        <v>1308000000</v>
      </c>
      <c r="K39" s="38"/>
      <c r="L39" s="181">
        <v>209000000</v>
      </c>
      <c r="M39" s="38"/>
      <c r="N39" s="170">
        <v>8.2706766917293201E-2</v>
      </c>
      <c r="O39" s="38"/>
      <c r="P39" s="181">
        <v>1428000000</v>
      </c>
      <c r="Q39" s="38"/>
      <c r="R39" s="170">
        <v>1.0917431192660501</v>
      </c>
      <c r="S39" s="38"/>
      <c r="T39" s="181">
        <v>2736000000</v>
      </c>
      <c r="U39" s="38"/>
      <c r="V39" s="181">
        <v>1308000000</v>
      </c>
      <c r="W39" s="38"/>
      <c r="X39" s="181">
        <v>1428000000</v>
      </c>
      <c r="Y39" s="38"/>
      <c r="Z39" s="170">
        <v>1.0917431192660501</v>
      </c>
      <c r="AA39" s="61"/>
    </row>
    <row r="40" spans="1:27" ht="16.7" customHeight="1">
      <c r="A40" s="62"/>
      <c r="B40" s="184"/>
      <c r="C40" s="62"/>
      <c r="D40" s="184"/>
      <c r="E40" s="62"/>
      <c r="F40" s="184"/>
      <c r="G40" s="62"/>
      <c r="H40" s="184"/>
      <c r="I40" s="62"/>
      <c r="J40" s="184"/>
      <c r="K40" s="62"/>
      <c r="L40" s="184"/>
      <c r="M40" s="62"/>
      <c r="N40" s="62"/>
      <c r="O40" s="62"/>
      <c r="P40" s="184"/>
      <c r="Q40" s="62"/>
      <c r="R40" s="62"/>
      <c r="S40" s="62"/>
      <c r="T40" s="184"/>
      <c r="U40" s="62"/>
      <c r="V40" s="184"/>
      <c r="W40" s="62"/>
      <c r="X40" s="184"/>
      <c r="Y40" s="62"/>
      <c r="Z40" s="62"/>
      <c r="AA40" s="62"/>
    </row>
    <row r="41" spans="1:27" ht="16.7" customHeight="1">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61"/>
      <c r="Y41" s="61"/>
      <c r="Z41" s="61"/>
      <c r="AA41" s="61"/>
    </row>
  </sheetData>
  <mergeCells count="10">
    <mergeCell ref="A41:W41"/>
    <mergeCell ref="B3:R3"/>
    <mergeCell ref="A1:Z1"/>
    <mergeCell ref="A2:Z2"/>
    <mergeCell ref="L4:R4"/>
    <mergeCell ref="L5:N5"/>
    <mergeCell ref="P5:R5"/>
    <mergeCell ref="T3:Z3"/>
    <mergeCell ref="X4:Z4"/>
    <mergeCell ref="X5:Z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Ruler="0" workbookViewId="0"/>
  </sheetViews>
  <sheetFormatPr defaultColWidth="13.7109375" defaultRowHeight="12.75"/>
  <cols>
    <col min="1" max="1" width="43.5703125" customWidth="1"/>
    <col min="2" max="2" width="1.85546875" customWidth="1"/>
    <col min="3" max="3" width="12" customWidth="1"/>
    <col min="4" max="4" width="0" hidden="1" customWidth="1"/>
    <col min="5" max="5" width="12" customWidth="1"/>
    <col min="6" max="6" width="0" hidden="1" customWidth="1"/>
    <col min="7" max="7" width="12" customWidth="1"/>
    <col min="8" max="8" width="0" hidden="1" customWidth="1"/>
    <col min="9" max="9" width="12" customWidth="1"/>
    <col min="10" max="10" width="0" hidden="1" customWidth="1"/>
    <col min="11" max="11" width="12" customWidth="1"/>
    <col min="12" max="12" width="0" hidden="1" customWidth="1"/>
    <col min="13" max="13" width="10.140625" customWidth="1"/>
    <col min="14" max="14" width="0" hidden="1" customWidth="1"/>
    <col min="15" max="15" width="8.140625" customWidth="1"/>
    <col min="16" max="16" width="0" hidden="1" customWidth="1"/>
    <col min="17" max="17" width="10.140625" customWidth="1"/>
    <col min="18" max="18" width="0" hidden="1" customWidth="1"/>
    <col min="19" max="19" width="8.140625" customWidth="1"/>
    <col min="20" max="20" width="0" hidden="1" customWidth="1"/>
    <col min="21" max="21" width="9.42578125" customWidth="1"/>
    <col min="22" max="22" width="0" hidden="1" customWidth="1"/>
    <col min="23" max="23" width="9.5703125" customWidth="1"/>
    <col min="24" max="24" width="0" hidden="1" customWidth="1"/>
    <col min="25" max="25" width="9.7109375" customWidth="1"/>
    <col min="26" max="26" width="0" hidden="1" customWidth="1"/>
    <col min="27" max="27" width="8.140625" customWidth="1"/>
    <col min="28" max="28" width="9.7109375" customWidth="1"/>
  </cols>
  <sheetData>
    <row r="1" spans="1:27">
      <c r="A1" s="10" t="s">
        <v>359</v>
      </c>
    </row>
    <row r="2" spans="1:27">
      <c r="A2" s="10" t="s">
        <v>276</v>
      </c>
    </row>
    <row r="3" spans="1:27" ht="14.1" customHeight="1">
      <c r="C3" s="251" t="s">
        <v>157</v>
      </c>
      <c r="D3" s="241"/>
      <c r="E3" s="241"/>
      <c r="F3" s="241"/>
      <c r="G3" s="241"/>
      <c r="H3" s="241"/>
      <c r="I3" s="241"/>
      <c r="J3" s="241"/>
      <c r="K3" s="241"/>
      <c r="L3" s="241"/>
      <c r="M3" s="241"/>
      <c r="N3" s="241"/>
      <c r="O3" s="241"/>
      <c r="P3" s="241"/>
      <c r="Q3" s="241"/>
      <c r="R3" s="241"/>
      <c r="S3" s="241"/>
      <c r="U3" s="251" t="s">
        <v>34</v>
      </c>
      <c r="V3" s="241"/>
      <c r="W3" s="241"/>
      <c r="X3" s="241"/>
      <c r="Y3" s="241"/>
      <c r="Z3" s="241"/>
      <c r="AA3" s="241"/>
    </row>
    <row r="4" spans="1:27" ht="14.1" customHeight="1">
      <c r="C4" s="166"/>
      <c r="D4" s="166"/>
      <c r="E4" s="166"/>
      <c r="F4" s="166"/>
      <c r="G4" s="166"/>
      <c r="H4" s="166"/>
      <c r="I4" s="166"/>
      <c r="J4" s="166"/>
      <c r="K4" s="166"/>
      <c r="L4" s="9"/>
      <c r="M4" s="250" t="s">
        <v>158</v>
      </c>
      <c r="N4" s="250"/>
      <c r="O4" s="250"/>
      <c r="P4" s="250"/>
      <c r="Q4" s="250"/>
      <c r="R4" s="250"/>
      <c r="S4" s="250"/>
      <c r="U4" s="9"/>
      <c r="V4" s="9"/>
      <c r="W4" s="9"/>
      <c r="X4" s="9"/>
      <c r="Y4" s="250" t="s">
        <v>36</v>
      </c>
      <c r="Z4" s="250"/>
      <c r="AA4" s="250"/>
    </row>
    <row r="5" spans="1:27" ht="14.1" customHeight="1">
      <c r="C5" s="78" t="s">
        <v>159</v>
      </c>
      <c r="D5" s="9"/>
      <c r="E5" s="78" t="s">
        <v>160</v>
      </c>
      <c r="F5" s="9"/>
      <c r="G5" s="78" t="s">
        <v>161</v>
      </c>
      <c r="H5" s="9"/>
      <c r="I5" s="12" t="s">
        <v>162</v>
      </c>
      <c r="J5" s="9"/>
      <c r="K5" s="78" t="s">
        <v>163</v>
      </c>
      <c r="M5" s="256" t="s">
        <v>160</v>
      </c>
      <c r="N5" s="256"/>
      <c r="O5" s="256"/>
      <c r="P5" s="9"/>
      <c r="Q5" s="256" t="s">
        <v>163</v>
      </c>
      <c r="R5" s="256"/>
      <c r="S5" s="256"/>
      <c r="U5" s="13">
        <v>2020</v>
      </c>
      <c r="W5" s="13">
        <v>2019</v>
      </c>
      <c r="Y5" s="249">
        <v>2019</v>
      </c>
      <c r="Z5" s="250"/>
      <c r="AA5" s="250"/>
    </row>
    <row r="6" spans="1:27" ht="16.7" customHeight="1">
      <c r="C6" s="9"/>
      <c r="E6" s="9"/>
      <c r="G6" s="9"/>
      <c r="I6" s="9"/>
      <c r="K6" s="9"/>
      <c r="M6" s="199" t="s">
        <v>42</v>
      </c>
      <c r="N6" s="226"/>
      <c r="O6" s="199" t="s">
        <v>43</v>
      </c>
      <c r="P6" s="227"/>
      <c r="Q6" s="199" t="s">
        <v>42</v>
      </c>
      <c r="R6" s="226"/>
      <c r="S6" s="199" t="s">
        <v>43</v>
      </c>
      <c r="U6" s="9"/>
      <c r="W6" s="9"/>
      <c r="Y6" s="12" t="s">
        <v>42</v>
      </c>
      <c r="Z6" s="9"/>
      <c r="AA6" s="12" t="s">
        <v>43</v>
      </c>
    </row>
    <row r="7" spans="1:27" ht="14.1" customHeight="1">
      <c r="A7" s="61" t="s">
        <v>360</v>
      </c>
      <c r="M7" s="54"/>
      <c r="O7" s="54"/>
      <c r="Q7" s="54"/>
      <c r="S7" s="54"/>
      <c r="Y7" s="54"/>
      <c r="AA7" s="54"/>
    </row>
    <row r="8" spans="1:27" ht="16.7" customHeight="1">
      <c r="A8" s="42" t="s">
        <v>361</v>
      </c>
      <c r="C8" s="17">
        <v>14345000000</v>
      </c>
      <c r="E8" s="17">
        <v>14153989034</v>
      </c>
      <c r="G8" s="17">
        <v>14007000000</v>
      </c>
      <c r="I8" s="17">
        <v>14304000000</v>
      </c>
      <c r="K8" s="17">
        <v>14416000000</v>
      </c>
      <c r="M8" s="17">
        <v>191010966</v>
      </c>
      <c r="O8" s="18">
        <v>1.3495203757835601E-2</v>
      </c>
      <c r="Q8" s="17">
        <v>-71000000</v>
      </c>
      <c r="S8" s="18">
        <v>-4.9250832408435103E-3</v>
      </c>
    </row>
    <row r="9" spans="1:27" ht="16.7" customHeight="1">
      <c r="A9" s="38" t="s">
        <v>362</v>
      </c>
      <c r="C9" s="22">
        <v>16310000000</v>
      </c>
      <c r="E9" s="22">
        <v>16119000000</v>
      </c>
      <c r="G9" s="22">
        <v>15577000000</v>
      </c>
      <c r="I9" s="22">
        <v>15874000000</v>
      </c>
      <c r="K9" s="22">
        <v>15549000000</v>
      </c>
      <c r="M9" s="22">
        <v>191000000</v>
      </c>
      <c r="O9" s="19">
        <v>1.1849370308331801E-2</v>
      </c>
      <c r="Q9" s="22">
        <v>761000000</v>
      </c>
      <c r="S9" s="19">
        <v>4.8942054151392397E-2</v>
      </c>
    </row>
    <row r="10" spans="1:27" ht="16.7" customHeight="1">
      <c r="A10" s="42" t="s">
        <v>363</v>
      </c>
      <c r="C10" s="22">
        <v>19427000000</v>
      </c>
      <c r="E10" s="22">
        <v>19319000000</v>
      </c>
      <c r="G10" s="22">
        <v>18592000000</v>
      </c>
      <c r="I10" s="22">
        <v>18542000000</v>
      </c>
      <c r="K10" s="22">
        <v>18237000000</v>
      </c>
      <c r="M10" s="22">
        <v>108000000</v>
      </c>
      <c r="O10" s="19">
        <v>5.5903514674672597E-3</v>
      </c>
      <c r="Q10" s="22">
        <v>1190000000</v>
      </c>
      <c r="S10" s="19">
        <v>6.5251960300487993E-2</v>
      </c>
    </row>
    <row r="11" spans="1:27" ht="16.7" customHeight="1">
      <c r="A11" s="38" t="s">
        <v>364</v>
      </c>
      <c r="C11" s="22">
        <v>146131000000</v>
      </c>
      <c r="E11" s="22">
        <v>147260174993.31</v>
      </c>
      <c r="G11" s="22">
        <v>148946000000</v>
      </c>
      <c r="I11" s="22">
        <v>142915000000</v>
      </c>
      <c r="K11" s="22">
        <v>140136000000</v>
      </c>
      <c r="M11" s="22">
        <v>-1129174993.3099999</v>
      </c>
      <c r="O11" s="19">
        <v>-7.6678911549663397E-3</v>
      </c>
      <c r="Q11" s="22">
        <v>5995000000</v>
      </c>
      <c r="S11" s="19">
        <v>4.2779870982474197E-2</v>
      </c>
    </row>
    <row r="12" spans="1:27" ht="16.7" customHeight="1">
      <c r="A12" s="42" t="s">
        <v>365</v>
      </c>
      <c r="C12" s="22">
        <v>171938000000</v>
      </c>
      <c r="E12" s="22">
        <v>174017000000</v>
      </c>
      <c r="G12" s="22">
        <v>161715000000</v>
      </c>
      <c r="I12" s="22">
        <v>158782000000</v>
      </c>
      <c r="K12" s="22">
        <v>156355000000</v>
      </c>
      <c r="M12" s="22">
        <v>-2079000000</v>
      </c>
      <c r="O12" s="19">
        <v>-1.1947108615824899E-2</v>
      </c>
      <c r="Q12" s="22">
        <v>15583000000</v>
      </c>
      <c r="S12" s="19">
        <v>9.9664225640369697E-2</v>
      </c>
    </row>
    <row r="13" spans="1:27" ht="16.7" customHeight="1">
      <c r="A13" s="38" t="s">
        <v>99</v>
      </c>
      <c r="C13" s="49">
        <v>9.8000000000000004E-2</v>
      </c>
      <c r="E13" s="49">
        <v>9.6000000000000002E-2</v>
      </c>
      <c r="G13" s="49">
        <v>9.4E-2</v>
      </c>
      <c r="I13" s="49">
        <v>0.1</v>
      </c>
      <c r="K13" s="49">
        <v>0.10299999999999999</v>
      </c>
    </row>
    <row r="14" spans="1:27" ht="16.7" customHeight="1">
      <c r="A14" s="42" t="s">
        <v>100</v>
      </c>
      <c r="C14" s="49">
        <v>0.112</v>
      </c>
      <c r="E14" s="49">
        <v>0.109</v>
      </c>
      <c r="G14" s="49">
        <v>0.105</v>
      </c>
      <c r="I14" s="49">
        <v>0.111</v>
      </c>
      <c r="K14" s="49">
        <v>0.111</v>
      </c>
    </row>
    <row r="15" spans="1:27" ht="16.7" customHeight="1">
      <c r="A15" s="38" t="s">
        <v>101</v>
      </c>
      <c r="C15" s="49">
        <v>0.13300000000000001</v>
      </c>
      <c r="E15" s="49">
        <v>0.13100000000000001</v>
      </c>
      <c r="G15" s="49">
        <v>0.125</v>
      </c>
      <c r="I15" s="49">
        <v>0.13</v>
      </c>
      <c r="K15" s="49">
        <v>0.13</v>
      </c>
    </row>
    <row r="16" spans="1:27" ht="16.7" customHeight="1">
      <c r="A16" s="42" t="s">
        <v>102</v>
      </c>
      <c r="C16" s="49">
        <v>9.5000000000000001E-2</v>
      </c>
      <c r="E16" s="49">
        <v>9.2999999999999999E-2</v>
      </c>
      <c r="G16" s="49">
        <v>9.6000000000000002E-2</v>
      </c>
      <c r="I16" s="49">
        <v>0.1</v>
      </c>
      <c r="K16" s="49">
        <v>9.9000000000000005E-2</v>
      </c>
    </row>
    <row r="17" spans="1:27" ht="16.7" customHeight="1">
      <c r="A17" s="48" t="s">
        <v>366</v>
      </c>
    </row>
    <row r="18" spans="1:27" ht="16.7" customHeight="1">
      <c r="A18" s="90" t="s">
        <v>367</v>
      </c>
      <c r="C18" s="17">
        <v>20504000000</v>
      </c>
      <c r="E18" s="17">
        <v>20453000000</v>
      </c>
      <c r="G18" s="17">
        <v>20380000000</v>
      </c>
      <c r="I18" s="17">
        <v>20631000000</v>
      </c>
      <c r="K18" s="17">
        <v>20718000000</v>
      </c>
      <c r="M18" s="17">
        <v>51000000</v>
      </c>
      <c r="O18" s="18">
        <v>2.4935217327531401E-3</v>
      </c>
      <c r="Q18" s="17">
        <v>-214000000</v>
      </c>
      <c r="S18" s="18">
        <v>-1.0329182353509001E-2</v>
      </c>
      <c r="U18" s="17">
        <v>20504000000</v>
      </c>
      <c r="W18" s="17">
        <v>20718000000</v>
      </c>
      <c r="Y18" s="17">
        <v>-214000000</v>
      </c>
      <c r="AA18" s="18">
        <v>-1.0329182353509001E-2</v>
      </c>
    </row>
    <row r="19" spans="1:27" ht="16.7" customHeight="1">
      <c r="A19" s="92" t="s">
        <v>368</v>
      </c>
      <c r="C19" s="22">
        <v>7050000000</v>
      </c>
      <c r="E19" s="22">
        <v>7050000000</v>
      </c>
      <c r="G19" s="22">
        <v>7050000000</v>
      </c>
      <c r="I19" s="22">
        <v>7044000000</v>
      </c>
      <c r="K19" s="22">
        <v>7044000000</v>
      </c>
      <c r="M19" s="22">
        <v>0</v>
      </c>
      <c r="O19" s="19">
        <v>0</v>
      </c>
      <c r="Q19" s="22">
        <v>6000000</v>
      </c>
      <c r="S19" s="19">
        <v>8.5178875638841601E-4</v>
      </c>
      <c r="U19" s="22">
        <v>7050000000</v>
      </c>
      <c r="W19" s="22">
        <v>7044000000</v>
      </c>
      <c r="Y19" s="22">
        <v>6000000</v>
      </c>
      <c r="AA19" s="19">
        <v>8.5178875638841601E-4</v>
      </c>
    </row>
    <row r="20" spans="1:27" ht="16.7" customHeight="1">
      <c r="A20" s="90" t="s">
        <v>369</v>
      </c>
      <c r="C20" s="22">
        <v>60000000</v>
      </c>
      <c r="E20" s="22">
        <v>63000000</v>
      </c>
      <c r="G20" s="22">
        <v>66000000</v>
      </c>
      <c r="I20" s="22">
        <v>68000000</v>
      </c>
      <c r="K20" s="22">
        <v>71000000</v>
      </c>
      <c r="M20" s="22">
        <v>-3000000</v>
      </c>
      <c r="O20" s="19">
        <v>-4.7619047619047603E-2</v>
      </c>
      <c r="Q20" s="22">
        <v>-11000000</v>
      </c>
      <c r="S20" s="19">
        <v>-0.154929577464789</v>
      </c>
      <c r="U20" s="22">
        <v>60000000</v>
      </c>
      <c r="W20" s="22">
        <v>71000000</v>
      </c>
      <c r="Y20" s="22">
        <v>-11000000</v>
      </c>
      <c r="AA20" s="19">
        <v>-0.154929577464789</v>
      </c>
    </row>
    <row r="21" spans="1:27" ht="16.7" customHeight="1">
      <c r="A21" s="92" t="s">
        <v>370</v>
      </c>
      <c r="C21" s="20">
        <v>377000000</v>
      </c>
      <c r="E21" s="20">
        <v>376000000</v>
      </c>
      <c r="G21" s="20">
        <v>375000000</v>
      </c>
      <c r="I21" s="20">
        <v>374000000</v>
      </c>
      <c r="K21" s="20">
        <v>373000000</v>
      </c>
      <c r="M21" s="20">
        <v>1000000</v>
      </c>
      <c r="O21" s="19">
        <v>2.6595744680851098E-3</v>
      </c>
      <c r="Q21" s="20">
        <v>4000000</v>
      </c>
      <c r="S21" s="19">
        <v>1.07238605898123E-2</v>
      </c>
      <c r="U21" s="20">
        <v>377000000</v>
      </c>
      <c r="W21" s="20">
        <v>373000000</v>
      </c>
      <c r="Y21" s="20">
        <v>4000000</v>
      </c>
      <c r="AA21" s="19">
        <v>1.07238605898123E-2</v>
      </c>
    </row>
    <row r="22" spans="1:27" ht="16.7" customHeight="1">
      <c r="A22" s="211" t="s">
        <v>371</v>
      </c>
      <c r="C22" s="35">
        <v>13771000000</v>
      </c>
      <c r="E22" s="35">
        <v>13716000000</v>
      </c>
      <c r="G22" s="35">
        <v>13639000000</v>
      </c>
      <c r="I22" s="35">
        <v>13893000000</v>
      </c>
      <c r="K22" s="35">
        <v>13976000000</v>
      </c>
      <c r="M22" s="35">
        <v>55000000</v>
      </c>
      <c r="O22" s="18">
        <v>4.0099154272382597E-3</v>
      </c>
      <c r="Q22" s="35">
        <v>-205000000</v>
      </c>
      <c r="S22" s="18">
        <v>-1.46680022896394E-2</v>
      </c>
      <c r="U22" s="35">
        <v>13771000000</v>
      </c>
      <c r="W22" s="35">
        <v>13976000000</v>
      </c>
      <c r="Y22" s="35">
        <v>-205000000</v>
      </c>
      <c r="AA22" s="18">
        <v>-1.46680022896394E-2</v>
      </c>
    </row>
    <row r="23" spans="1:27" ht="16.7" customHeight="1">
      <c r="A23" s="48" t="s">
        <v>372</v>
      </c>
      <c r="C23" s="76"/>
      <c r="E23" s="76"/>
      <c r="G23" s="76"/>
      <c r="I23" s="76"/>
      <c r="K23" s="76"/>
      <c r="M23" s="76"/>
      <c r="Q23" s="76"/>
      <c r="U23" s="83"/>
      <c r="W23" s="76"/>
      <c r="Y23" s="76"/>
    </row>
    <row r="24" spans="1:27" ht="16.7" customHeight="1">
      <c r="A24" s="90" t="s">
        <v>367</v>
      </c>
      <c r="C24" s="17">
        <v>20534000000</v>
      </c>
      <c r="E24" s="17">
        <v>20446000000</v>
      </c>
      <c r="G24" s="17">
        <v>20223000000</v>
      </c>
      <c r="I24" s="17">
        <v>20400000000</v>
      </c>
      <c r="K24" s="17">
        <v>20533000000</v>
      </c>
      <c r="M24" s="17">
        <v>88000000</v>
      </c>
      <c r="O24" s="18">
        <v>4.3040203462779997E-3</v>
      </c>
      <c r="Q24" s="17">
        <v>1000000</v>
      </c>
      <c r="S24" s="18">
        <v>4.8702089319631798E-5</v>
      </c>
      <c r="U24" s="22">
        <v>20401000000</v>
      </c>
      <c r="W24" s="22">
        <v>20300000000</v>
      </c>
      <c r="Y24" s="17">
        <v>101000000</v>
      </c>
      <c r="AA24" s="18">
        <v>4.9753694581280801E-3</v>
      </c>
    </row>
    <row r="25" spans="1:27" ht="16.7" customHeight="1">
      <c r="A25" s="92" t="s">
        <v>368</v>
      </c>
      <c r="C25" s="22">
        <v>7050000000</v>
      </c>
      <c r="E25" s="22">
        <v>7050000000</v>
      </c>
      <c r="G25" s="22">
        <v>7046000000</v>
      </c>
      <c r="I25" s="22">
        <v>7044000000</v>
      </c>
      <c r="K25" s="22">
        <v>7044000000</v>
      </c>
      <c r="M25" s="22">
        <v>0</v>
      </c>
      <c r="O25" s="19">
        <v>0</v>
      </c>
      <c r="Q25" s="22">
        <v>6000000</v>
      </c>
      <c r="S25" s="19">
        <v>8.5178875638841601E-4</v>
      </c>
      <c r="U25" s="22">
        <v>7049000000</v>
      </c>
      <c r="W25" s="22">
        <v>7034000000</v>
      </c>
      <c r="Y25" s="22">
        <v>15000000</v>
      </c>
      <c r="AA25" s="19">
        <v>2.1324992891669E-3</v>
      </c>
    </row>
    <row r="26" spans="1:27" ht="16.7" customHeight="1">
      <c r="A26" s="90" t="s">
        <v>369</v>
      </c>
      <c r="C26" s="22">
        <v>62000000</v>
      </c>
      <c r="E26" s="22">
        <v>65000000</v>
      </c>
      <c r="G26" s="22">
        <v>67000000</v>
      </c>
      <c r="I26" s="22">
        <v>69000000</v>
      </c>
      <c r="K26" s="22">
        <v>73000000</v>
      </c>
      <c r="M26" s="22">
        <v>-3000000</v>
      </c>
      <c r="O26" s="19">
        <v>-4.6153846153846198E-2</v>
      </c>
      <c r="Q26" s="22">
        <v>-11000000</v>
      </c>
      <c r="S26" s="19">
        <v>-0.150684931506849</v>
      </c>
      <c r="U26" s="22">
        <v>65000000</v>
      </c>
      <c r="W26" s="22">
        <v>71000000</v>
      </c>
      <c r="Y26" s="22">
        <v>-6000000</v>
      </c>
      <c r="AA26" s="19">
        <v>-8.4507042253521097E-2</v>
      </c>
    </row>
    <row r="27" spans="1:27" ht="16.7" customHeight="1">
      <c r="A27" s="92" t="s">
        <v>370</v>
      </c>
      <c r="C27" s="20">
        <v>375000000</v>
      </c>
      <c r="E27" s="20">
        <v>375000000</v>
      </c>
      <c r="G27" s="20">
        <v>374000000</v>
      </c>
      <c r="I27" s="20">
        <v>373000000</v>
      </c>
      <c r="K27" s="20">
        <v>372000000</v>
      </c>
      <c r="M27" s="20">
        <v>0</v>
      </c>
      <c r="O27" s="19">
        <v>0</v>
      </c>
      <c r="Q27" s="20">
        <v>3000000</v>
      </c>
      <c r="S27" s="19">
        <v>8.0645161290322596E-3</v>
      </c>
      <c r="U27" s="85">
        <v>375000000</v>
      </c>
      <c r="W27" s="20">
        <v>371000000</v>
      </c>
      <c r="Y27" s="20">
        <v>4000000</v>
      </c>
      <c r="AA27" s="19">
        <v>1.07816711590297E-2</v>
      </c>
    </row>
    <row r="28" spans="1:27" ht="16.7" customHeight="1">
      <c r="A28" s="211" t="s">
        <v>371</v>
      </c>
      <c r="C28" s="35">
        <v>13797000000</v>
      </c>
      <c r="E28" s="35">
        <v>13706000000</v>
      </c>
      <c r="G28" s="35">
        <v>13484000000</v>
      </c>
      <c r="I28" s="35">
        <v>13660000000</v>
      </c>
      <c r="K28" s="35">
        <v>13788000000</v>
      </c>
      <c r="M28" s="35">
        <v>91000000</v>
      </c>
      <c r="O28" s="18">
        <v>6.6394279877425898E-3</v>
      </c>
      <c r="Q28" s="35">
        <v>9000000</v>
      </c>
      <c r="S28" s="18">
        <v>6.52741514360313E-4</v>
      </c>
      <c r="U28" s="35">
        <v>13662000000</v>
      </c>
      <c r="W28" s="35">
        <v>13566000000</v>
      </c>
      <c r="Y28" s="35">
        <v>96000000</v>
      </c>
      <c r="AA28" s="18">
        <v>7.0765148164529E-3</v>
      </c>
    </row>
    <row r="29" spans="1:27" ht="16.7" customHeight="1">
      <c r="A29" s="48" t="s">
        <v>373</v>
      </c>
      <c r="C29" s="76"/>
      <c r="E29" s="76"/>
      <c r="G29" s="76"/>
      <c r="I29" s="76"/>
      <c r="K29" s="76"/>
      <c r="M29" s="76"/>
      <c r="Q29" s="76"/>
      <c r="U29" s="76"/>
      <c r="W29" s="76"/>
      <c r="Y29" s="76"/>
    </row>
    <row r="30" spans="1:27" ht="16.7" customHeight="1">
      <c r="A30" s="90" t="s">
        <v>179</v>
      </c>
      <c r="C30" s="17">
        <v>7050000000</v>
      </c>
      <c r="E30" s="17">
        <v>7050000000</v>
      </c>
      <c r="G30" s="17">
        <v>7050000000</v>
      </c>
      <c r="I30" s="17">
        <v>7044000000</v>
      </c>
      <c r="K30" s="17">
        <v>7044000000</v>
      </c>
      <c r="M30" s="17">
        <v>0</v>
      </c>
      <c r="O30" s="18">
        <v>0</v>
      </c>
      <c r="Q30" s="17">
        <v>6000000</v>
      </c>
      <c r="S30" s="18">
        <v>8.5178875638841601E-4</v>
      </c>
      <c r="U30" s="17">
        <v>7050000000</v>
      </c>
      <c r="W30" s="17">
        <v>7044000000</v>
      </c>
      <c r="Y30" s="17">
        <v>6000000</v>
      </c>
      <c r="AA30" s="18">
        <v>8.5178875638841601E-4</v>
      </c>
    </row>
    <row r="31" spans="1:27" ht="16.7" customHeight="1">
      <c r="A31" s="92" t="s">
        <v>374</v>
      </c>
      <c r="C31" s="20">
        <v>60000000</v>
      </c>
      <c r="E31" s="20">
        <v>63000000</v>
      </c>
      <c r="G31" s="20">
        <v>66000000</v>
      </c>
      <c r="I31" s="20">
        <v>68000000</v>
      </c>
      <c r="K31" s="20">
        <v>71000000</v>
      </c>
      <c r="M31" s="20">
        <v>-3000000</v>
      </c>
      <c r="O31" s="19">
        <v>-4.7619047619047603E-2</v>
      </c>
      <c r="Q31" s="20">
        <v>-11000000</v>
      </c>
      <c r="S31" s="19">
        <v>-0.154929577464789</v>
      </c>
      <c r="U31" s="20">
        <v>60000000</v>
      </c>
      <c r="W31" s="20">
        <v>71000000</v>
      </c>
      <c r="Y31" s="20">
        <v>-11000000</v>
      </c>
      <c r="AA31" s="19">
        <v>-0.154929577464789</v>
      </c>
    </row>
    <row r="32" spans="1:27" ht="16.7" customHeight="1">
      <c r="A32" s="211" t="s">
        <v>375</v>
      </c>
      <c r="C32" s="35">
        <v>7110000000</v>
      </c>
      <c r="E32" s="35">
        <v>7113000000</v>
      </c>
      <c r="G32" s="35">
        <v>7116000000</v>
      </c>
      <c r="I32" s="35">
        <v>7112000000</v>
      </c>
      <c r="K32" s="35">
        <v>7115000000</v>
      </c>
      <c r="M32" s="35">
        <v>-3000000</v>
      </c>
      <c r="O32" s="18">
        <v>-4.2176296921130302E-4</v>
      </c>
      <c r="Q32" s="35">
        <v>-5000000</v>
      </c>
      <c r="S32" s="18">
        <v>-7.0274068868587502E-4</v>
      </c>
      <c r="U32" s="35">
        <v>7110000000</v>
      </c>
      <c r="W32" s="35">
        <v>7115000000</v>
      </c>
      <c r="Y32" s="35">
        <v>-5000000</v>
      </c>
      <c r="AA32" s="18">
        <v>-7.0274068868587502E-4</v>
      </c>
    </row>
    <row r="33" spans="1:27" ht="16.7" customHeight="1">
      <c r="A33" s="38"/>
      <c r="C33" s="76"/>
      <c r="E33" s="76"/>
      <c r="G33" s="76"/>
      <c r="I33" s="76"/>
      <c r="K33" s="76"/>
      <c r="M33" s="76"/>
      <c r="Q33" s="76"/>
      <c r="U33" s="76"/>
      <c r="W33" s="76"/>
      <c r="Y33" s="76"/>
    </row>
    <row r="34" spans="1:27" ht="24.2" customHeight="1">
      <c r="A34" s="247" t="s">
        <v>510</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row>
    <row r="35" spans="1:27" ht="14.1" customHeight="1">
      <c r="A35" s="246" t="s">
        <v>376</v>
      </c>
      <c r="B35" s="241"/>
      <c r="C35" s="241"/>
      <c r="D35" s="241"/>
      <c r="E35" s="241"/>
      <c r="F35" s="241"/>
      <c r="G35" s="241"/>
      <c r="H35" s="241"/>
      <c r="I35" s="241"/>
      <c r="J35" s="241"/>
      <c r="K35" s="241"/>
      <c r="L35" s="241"/>
      <c r="M35" s="241"/>
      <c r="N35" s="241"/>
      <c r="O35" s="241"/>
      <c r="P35" s="241"/>
      <c r="Q35" s="241"/>
      <c r="R35" s="241"/>
      <c r="S35" s="241"/>
      <c r="T35" s="241"/>
    </row>
    <row r="36" spans="1:27" ht="14.1" customHeight="1">
      <c r="A36" s="247"/>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row>
  </sheetData>
  <mergeCells count="10">
    <mergeCell ref="A34:AA34"/>
    <mergeCell ref="A36:AA36"/>
    <mergeCell ref="A35:T35"/>
    <mergeCell ref="C3:S3"/>
    <mergeCell ref="M4:S4"/>
    <mergeCell ref="M5:O5"/>
    <mergeCell ref="Q5:S5"/>
    <mergeCell ref="U3:AA3"/>
    <mergeCell ref="Y4:AA4"/>
    <mergeCell ref="Y5:AA5"/>
  </mergeCells>
  <pageMargins left="0.75" right="0.75" top="1" bottom="1" header="0.5" footer="0.5"/>
  <tableParts count="3">
    <tablePart r:id="rId1"/>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6"/>
  <sheetViews>
    <sheetView showRuler="0" workbookViewId="0">
      <selection sqref="A1:AA1"/>
    </sheetView>
  </sheetViews>
  <sheetFormatPr defaultColWidth="13.7109375" defaultRowHeight="12.75"/>
  <cols>
    <col min="1" max="1" width="65.140625" customWidth="1"/>
    <col min="2" max="2" width="3.42578125" customWidth="1"/>
    <col min="3" max="3" width="11.42578125" customWidth="1"/>
    <col min="4" max="4" width="0" hidden="1" customWidth="1"/>
    <col min="5" max="5" width="11.140625" customWidth="1"/>
    <col min="6" max="6" width="0" hidden="1" customWidth="1"/>
    <col min="7" max="7" width="11" customWidth="1"/>
    <col min="8" max="8" width="0" hidden="1" customWidth="1"/>
    <col min="9" max="9" width="11.140625" customWidth="1"/>
    <col min="10" max="10" width="0" hidden="1" customWidth="1"/>
    <col min="11" max="11" width="10.7109375" customWidth="1"/>
    <col min="12" max="12" width="0" hidden="1" customWidth="1"/>
    <col min="13" max="13" width="10.85546875" customWidth="1"/>
    <col min="14" max="14" width="0" hidden="1" customWidth="1"/>
    <col min="15" max="15" width="8.140625" customWidth="1"/>
    <col min="16" max="16" width="0" hidden="1" customWidth="1"/>
    <col min="17" max="17" width="10.5703125" customWidth="1"/>
    <col min="18" max="18" width="0" hidden="1" customWidth="1"/>
    <col min="19" max="19" width="8.140625" customWidth="1"/>
    <col min="20" max="20" width="0" hidden="1" customWidth="1"/>
    <col min="21" max="21" width="9.85546875" customWidth="1"/>
    <col min="22" max="22" width="0" hidden="1" customWidth="1"/>
    <col min="23" max="23" width="10.5703125" customWidth="1"/>
    <col min="24" max="24" width="0" hidden="1" customWidth="1"/>
    <col min="25" max="25" width="10.28515625" customWidth="1"/>
    <col min="26" max="26" width="0.42578125" customWidth="1"/>
    <col min="27" max="27" width="7.7109375" customWidth="1"/>
  </cols>
  <sheetData>
    <row r="1" spans="1:27">
      <c r="A1" s="282" t="s">
        <v>377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1:27">
      <c r="A2" s="282" t="s">
        <v>378</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27" ht="15.75" customHeight="1"/>
    <row r="4" spans="1:27" ht="15.75" customHeight="1">
      <c r="A4" s="286" t="s">
        <v>379</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row>
    <row r="5" spans="1:27" ht="15.75"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row>
    <row r="6" spans="1:27" ht="15.75" customHeigh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row>
    <row r="7" spans="1:27" ht="15.75" customHeight="1">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row>
    <row r="8" spans="1:27" ht="15.75" customHeight="1">
      <c r="A8" s="241"/>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row>
    <row r="9" spans="1:27" ht="15.75" customHeight="1">
      <c r="A9" s="241"/>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row>
    <row r="10" spans="1:27" ht="15.75" customHeight="1">
      <c r="A10" s="241"/>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row>
    <row r="11" spans="1:27" ht="15.75" customHeight="1">
      <c r="A11" s="241"/>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row>
    <row r="12" spans="1:27" ht="15.75" customHeight="1">
      <c r="A12" s="241"/>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row>
    <row r="13" spans="1:27" ht="15.75" customHeight="1">
      <c r="A13" s="241"/>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row>
    <row r="14" spans="1:27" ht="54.2" customHeight="1">
      <c r="A14" s="241"/>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row>
    <row r="15" spans="1:27" ht="4.1500000000000004" customHeight="1">
      <c r="M15" s="241"/>
      <c r="N15" s="241"/>
      <c r="O15" s="241"/>
      <c r="P15" s="241"/>
      <c r="Q15" s="241"/>
      <c r="R15" s="241"/>
      <c r="S15" s="241"/>
    </row>
    <row r="16" spans="1:27" ht="14.1" customHeight="1">
      <c r="A16" s="282" t="s">
        <v>380</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row>
    <row r="17" spans="1:27" ht="14.1" customHeight="1">
      <c r="A17" s="282" t="s">
        <v>32</v>
      </c>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row>
    <row r="18" spans="1:27" ht="14.1" customHeight="1">
      <c r="C18" s="251" t="s">
        <v>33</v>
      </c>
      <c r="D18" s="241"/>
      <c r="E18" s="241"/>
      <c r="F18" s="241"/>
      <c r="G18" s="241"/>
      <c r="H18" s="241"/>
      <c r="I18" s="241"/>
      <c r="J18" s="241"/>
      <c r="K18" s="241"/>
      <c r="L18" s="241"/>
      <c r="M18" s="241"/>
      <c r="N18" s="241"/>
      <c r="O18" s="241"/>
      <c r="P18" s="241"/>
      <c r="Q18" s="241"/>
      <c r="R18" s="241"/>
      <c r="S18" s="241"/>
      <c r="U18" s="251" t="s">
        <v>34</v>
      </c>
      <c r="V18" s="241"/>
      <c r="W18" s="241"/>
      <c r="X18" s="241"/>
      <c r="Y18" s="241"/>
      <c r="Z18" s="241"/>
      <c r="AA18" s="241"/>
    </row>
    <row r="19" spans="1:27" ht="14.1" customHeight="1">
      <c r="C19" s="9"/>
      <c r="D19" s="9"/>
      <c r="E19" s="9"/>
      <c r="F19" s="9"/>
      <c r="G19" s="9"/>
      <c r="H19" s="9"/>
      <c r="I19" s="9"/>
      <c r="J19" s="9"/>
      <c r="K19" s="9"/>
      <c r="L19" s="9"/>
      <c r="M19" s="250" t="s">
        <v>35</v>
      </c>
      <c r="N19" s="284"/>
      <c r="O19" s="284"/>
      <c r="P19" s="250"/>
      <c r="Q19" s="250"/>
      <c r="R19" s="285"/>
      <c r="S19" s="285"/>
      <c r="U19" s="9"/>
      <c r="V19" s="9"/>
      <c r="W19" s="9"/>
      <c r="X19" s="9"/>
      <c r="Y19" s="250" t="s">
        <v>36</v>
      </c>
      <c r="Z19" s="250"/>
      <c r="AA19" s="250"/>
    </row>
    <row r="20" spans="1:27" ht="15.75" customHeight="1">
      <c r="C20" s="11" t="s">
        <v>37</v>
      </c>
      <c r="E20" s="11" t="s">
        <v>38</v>
      </c>
      <c r="G20" s="11" t="s">
        <v>39</v>
      </c>
      <c r="I20" s="11" t="s">
        <v>40</v>
      </c>
      <c r="K20" s="11" t="s">
        <v>41</v>
      </c>
      <c r="M20" s="250" t="s">
        <v>38</v>
      </c>
      <c r="N20" s="250"/>
      <c r="O20" s="250"/>
      <c r="P20" s="9"/>
      <c r="Q20" s="250" t="s">
        <v>41</v>
      </c>
      <c r="R20" s="250"/>
      <c r="S20" s="250"/>
      <c r="U20" s="13">
        <v>2020</v>
      </c>
      <c r="W20" s="13">
        <v>2019</v>
      </c>
      <c r="Y20" s="249">
        <v>2019</v>
      </c>
      <c r="Z20" s="250"/>
      <c r="AA20" s="250"/>
    </row>
    <row r="21" spans="1:27" ht="15.75" customHeight="1" thickBot="1">
      <c r="C21" s="54"/>
      <c r="D21" s="9"/>
      <c r="E21" s="54"/>
      <c r="F21" s="9"/>
      <c r="G21" s="54"/>
      <c r="H21" s="9"/>
      <c r="I21" s="54"/>
      <c r="J21" s="9"/>
      <c r="K21" s="54"/>
      <c r="M21" s="12" t="s">
        <v>42</v>
      </c>
      <c r="N21" s="9"/>
      <c r="O21" s="12" t="s">
        <v>43</v>
      </c>
      <c r="Q21" s="12" t="s">
        <v>42</v>
      </c>
      <c r="R21" s="9"/>
      <c r="S21" s="12" t="s">
        <v>43</v>
      </c>
      <c r="U21" s="191"/>
      <c r="W21" s="191"/>
      <c r="X21" s="9"/>
      <c r="Y21" s="12" t="s">
        <v>42</v>
      </c>
      <c r="Z21" s="9"/>
      <c r="AA21" s="12" t="s">
        <v>43</v>
      </c>
    </row>
    <row r="22" spans="1:27" ht="14.1" hidden="1" customHeight="1">
      <c r="A22" s="77" t="s">
        <v>381</v>
      </c>
      <c r="M22" s="54"/>
      <c r="O22" s="54"/>
      <c r="Q22" s="54"/>
      <c r="S22" s="54"/>
      <c r="Y22" s="54"/>
      <c r="AA22" s="54"/>
    </row>
    <row r="23" spans="1:27" ht="14.1" hidden="1" customHeight="1">
      <c r="A23" s="16" t="s">
        <v>382</v>
      </c>
      <c r="B23" s="185" t="s">
        <v>383</v>
      </c>
      <c r="C23" s="17">
        <v>654000000</v>
      </c>
      <c r="E23" s="17">
        <v>590000000</v>
      </c>
      <c r="G23" s="17">
        <v>497000000</v>
      </c>
      <c r="I23" s="17">
        <v>494000000</v>
      </c>
      <c r="K23" s="17">
        <v>493000000</v>
      </c>
      <c r="M23" s="17">
        <v>64000000</v>
      </c>
      <c r="O23" s="18">
        <v>0.10847457627118599</v>
      </c>
      <c r="Q23" s="17">
        <v>161000000</v>
      </c>
      <c r="S23" s="18">
        <v>0.32657200811359</v>
      </c>
      <c r="U23" s="17">
        <v>1741000000</v>
      </c>
      <c r="W23" s="17">
        <v>1383000000</v>
      </c>
      <c r="Y23" s="17">
        <v>358000000</v>
      </c>
      <c r="AA23" s="19">
        <v>0.25885755603759902</v>
      </c>
    </row>
    <row r="24" spans="1:27" ht="13.35" hidden="1" customHeight="1">
      <c r="A24" s="16" t="s">
        <v>384</v>
      </c>
      <c r="C24" s="20">
        <v>0</v>
      </c>
      <c r="E24" s="20">
        <v>0</v>
      </c>
      <c r="G24" s="20">
        <v>0</v>
      </c>
      <c r="I24" s="20">
        <v>0</v>
      </c>
      <c r="K24" s="20">
        <v>0</v>
      </c>
      <c r="M24" s="20">
        <v>0</v>
      </c>
      <c r="O24" s="18">
        <v>0</v>
      </c>
      <c r="Q24" s="20">
        <v>0</v>
      </c>
      <c r="S24" s="19">
        <v>0</v>
      </c>
      <c r="U24" s="20">
        <v>0</v>
      </c>
      <c r="W24" s="20">
        <v>0</v>
      </c>
      <c r="Y24" s="20">
        <v>0</v>
      </c>
      <c r="AA24" s="19">
        <v>0</v>
      </c>
    </row>
    <row r="25" spans="1:27" ht="13.35" hidden="1" customHeight="1">
      <c r="A25" s="16" t="s">
        <v>385</v>
      </c>
      <c r="B25" s="185" t="s">
        <v>386</v>
      </c>
      <c r="C25" s="35">
        <v>654000000</v>
      </c>
      <c r="E25" s="35">
        <v>590000000</v>
      </c>
      <c r="G25" s="35">
        <v>497000000</v>
      </c>
      <c r="I25" s="35">
        <v>494000000</v>
      </c>
      <c r="K25" s="35">
        <v>493000000</v>
      </c>
      <c r="M25" s="35">
        <v>64000000</v>
      </c>
      <c r="O25" s="18">
        <v>0.10847457627118599</v>
      </c>
      <c r="Q25" s="35">
        <v>161000000</v>
      </c>
      <c r="S25" s="18">
        <v>0.32657200811359</v>
      </c>
      <c r="U25" s="35">
        <v>1741000000</v>
      </c>
      <c r="W25" s="35">
        <v>1383000000</v>
      </c>
      <c r="Y25" s="35">
        <v>358000000</v>
      </c>
      <c r="AA25" s="19">
        <v>0.25885755603759902</v>
      </c>
    </row>
    <row r="26" spans="1:27" ht="13.35" customHeight="1" thickTop="1">
      <c r="A26" s="77" t="s">
        <v>387</v>
      </c>
      <c r="C26" s="76"/>
      <c r="E26" s="76"/>
      <c r="G26" s="76"/>
      <c r="I26" s="76"/>
      <c r="K26" s="76"/>
      <c r="M26" s="76"/>
      <c r="Q26" s="76"/>
      <c r="U26" s="76"/>
      <c r="W26" s="76"/>
      <c r="Y26" s="76"/>
    </row>
    <row r="27" spans="1:27" ht="13.35" customHeight="1">
      <c r="A27" s="16" t="s">
        <v>388</v>
      </c>
      <c r="B27" s="185" t="s">
        <v>383</v>
      </c>
      <c r="C27" s="17">
        <v>1791000000</v>
      </c>
      <c r="E27" s="17">
        <v>1750000000</v>
      </c>
      <c r="G27" s="17">
        <v>1657000000</v>
      </c>
      <c r="I27" s="17">
        <v>1637000000</v>
      </c>
      <c r="K27" s="17">
        <v>1638000000</v>
      </c>
      <c r="M27" s="17">
        <v>41000000</v>
      </c>
      <c r="O27" s="18">
        <v>2.3428571428571399E-2</v>
      </c>
      <c r="Q27" s="17">
        <v>153000000</v>
      </c>
      <c r="S27" s="18">
        <v>9.3406593406593394E-2</v>
      </c>
      <c r="U27" s="17">
        <v>5198000000</v>
      </c>
      <c r="W27" s="17">
        <v>4854000000</v>
      </c>
      <c r="Y27" s="17">
        <v>344000000</v>
      </c>
      <c r="AA27" s="19">
        <v>7.0869386073341603E-2</v>
      </c>
    </row>
    <row r="28" spans="1:27" ht="13.35" customHeight="1">
      <c r="A28" s="16" t="s">
        <v>384</v>
      </c>
      <c r="C28" s="20">
        <v>0</v>
      </c>
      <c r="E28" s="20">
        <v>0</v>
      </c>
      <c r="G28" s="20">
        <v>0</v>
      </c>
      <c r="I28" s="20">
        <v>0</v>
      </c>
      <c r="K28" s="20">
        <v>0</v>
      </c>
      <c r="M28" s="20">
        <v>0</v>
      </c>
      <c r="O28" s="18">
        <v>0</v>
      </c>
      <c r="Q28" s="20">
        <v>0</v>
      </c>
      <c r="S28" s="19">
        <v>0</v>
      </c>
      <c r="U28" s="20">
        <v>0</v>
      </c>
      <c r="W28" s="20">
        <v>0</v>
      </c>
      <c r="Y28" s="20">
        <v>0</v>
      </c>
      <c r="AA28" s="19">
        <v>0</v>
      </c>
    </row>
    <row r="29" spans="1:27" ht="13.35" customHeight="1">
      <c r="A29" s="16" t="s">
        <v>389</v>
      </c>
      <c r="B29" s="185" t="s">
        <v>386</v>
      </c>
      <c r="C29" s="35">
        <v>1791000000</v>
      </c>
      <c r="E29" s="35">
        <v>1750000000</v>
      </c>
      <c r="F29" s="129">
        <v>0</v>
      </c>
      <c r="G29" s="35">
        <v>1657000000</v>
      </c>
      <c r="I29" s="35">
        <v>1637000000</v>
      </c>
      <c r="K29" s="35">
        <v>1638000000</v>
      </c>
      <c r="M29" s="35">
        <v>41000000</v>
      </c>
      <c r="O29" s="18">
        <v>2.3428571428571399E-2</v>
      </c>
      <c r="Q29" s="35">
        <v>153000000</v>
      </c>
      <c r="S29" s="18">
        <v>9.3406593406593394E-2</v>
      </c>
      <c r="U29" s="35">
        <v>5198000000</v>
      </c>
      <c r="W29" s="35">
        <v>4854000000</v>
      </c>
      <c r="Y29" s="35">
        <v>344000000</v>
      </c>
      <c r="AA29" s="19">
        <v>7.0869386073341603E-2</v>
      </c>
    </row>
    <row r="30" spans="1:27" ht="13.35" customHeight="1">
      <c r="A30" s="77" t="s">
        <v>390</v>
      </c>
      <c r="C30" s="76"/>
      <c r="E30" s="76"/>
      <c r="G30" s="76"/>
      <c r="I30" s="76"/>
      <c r="K30" s="76"/>
      <c r="M30" s="76"/>
      <c r="Q30" s="76"/>
      <c r="U30" s="76"/>
      <c r="W30" s="76"/>
      <c r="Y30" s="76"/>
    </row>
    <row r="31" spans="1:27" ht="13.35" customHeight="1">
      <c r="A31" s="16" t="s">
        <v>391</v>
      </c>
      <c r="B31" s="185" t="s">
        <v>392</v>
      </c>
      <c r="C31" s="17">
        <v>988000000</v>
      </c>
      <c r="E31" s="17">
        <v>979000000</v>
      </c>
      <c r="G31" s="17">
        <v>1012000000</v>
      </c>
      <c r="I31" s="17">
        <v>986000000</v>
      </c>
      <c r="K31" s="17">
        <v>973000000</v>
      </c>
      <c r="M31" s="17">
        <v>9000000</v>
      </c>
      <c r="O31" s="18">
        <v>9.1930541368743599E-3</v>
      </c>
      <c r="Q31" s="17">
        <v>15000000</v>
      </c>
      <c r="S31" s="18">
        <v>1.54162384378212E-2</v>
      </c>
      <c r="U31" s="17">
        <v>2979000000</v>
      </c>
      <c r="W31" s="17">
        <v>2861000000</v>
      </c>
      <c r="Y31" s="17">
        <v>118000000</v>
      </c>
      <c r="AA31" s="19">
        <v>4.1244320167773497E-2</v>
      </c>
    </row>
    <row r="32" spans="1:27" ht="13.35" customHeight="1">
      <c r="A32" s="16" t="s">
        <v>384</v>
      </c>
      <c r="C32" s="20">
        <v>31000000</v>
      </c>
      <c r="E32" s="20">
        <v>19000000</v>
      </c>
      <c r="G32" s="20">
        <v>33000000</v>
      </c>
      <c r="I32" s="20">
        <v>37000000</v>
      </c>
      <c r="K32" s="20">
        <v>19000000</v>
      </c>
      <c r="M32" s="20">
        <v>12000000</v>
      </c>
      <c r="O32" s="18">
        <v>0.63157894736842102</v>
      </c>
      <c r="Q32" s="20">
        <v>12000000</v>
      </c>
      <c r="S32" s="19">
        <v>0.63157894736842102</v>
      </c>
      <c r="U32" s="20">
        <v>83000000</v>
      </c>
      <c r="W32" s="20">
        <v>31000000</v>
      </c>
      <c r="Y32" s="20">
        <v>52000000</v>
      </c>
      <c r="AA32" s="19">
        <v>1.67741935483871</v>
      </c>
    </row>
    <row r="33" spans="1:27" ht="13.35" customHeight="1">
      <c r="A33" s="16" t="s">
        <v>393</v>
      </c>
      <c r="B33" s="185" t="s">
        <v>394</v>
      </c>
      <c r="C33" s="35">
        <v>957000000</v>
      </c>
      <c r="E33" s="35">
        <v>960000000</v>
      </c>
      <c r="G33" s="35">
        <v>979000000</v>
      </c>
      <c r="I33" s="35">
        <v>949000000</v>
      </c>
      <c r="K33" s="35">
        <v>954000000</v>
      </c>
      <c r="M33" s="35">
        <v>-3000000</v>
      </c>
      <c r="O33" s="18">
        <v>-3.1250000000000002E-3</v>
      </c>
      <c r="Q33" s="35">
        <v>3000000</v>
      </c>
      <c r="S33" s="18">
        <v>3.1446540880503099E-3</v>
      </c>
      <c r="U33" s="35">
        <v>2896000000</v>
      </c>
      <c r="W33" s="35">
        <v>2830000000</v>
      </c>
      <c r="Y33" s="35">
        <v>66000000</v>
      </c>
      <c r="AA33" s="19">
        <v>2.3321554770318002E-2</v>
      </c>
    </row>
    <row r="34" spans="1:27" ht="13.35" customHeight="1">
      <c r="A34" s="77" t="s">
        <v>395</v>
      </c>
      <c r="C34" s="76"/>
      <c r="E34" s="76"/>
      <c r="G34" s="76"/>
      <c r="I34" s="76"/>
      <c r="K34" s="76"/>
      <c r="M34" s="76"/>
      <c r="Q34" s="76"/>
      <c r="U34" s="76"/>
      <c r="W34" s="76"/>
      <c r="Y34" s="76"/>
    </row>
    <row r="35" spans="1:27" ht="13.35" customHeight="1">
      <c r="A35" s="16" t="s">
        <v>388</v>
      </c>
      <c r="B35" s="185" t="str">
        <f>B27</f>
        <v>A</v>
      </c>
      <c r="C35" s="17">
        <f>C27</f>
        <v>1791000000</v>
      </c>
      <c r="E35" s="17">
        <f>E27</f>
        <v>1750000000</v>
      </c>
      <c r="G35" s="17">
        <f>G27</f>
        <v>1657000000</v>
      </c>
      <c r="I35" s="17">
        <f>I27</f>
        <v>1637000000</v>
      </c>
      <c r="K35" s="17">
        <f>K27</f>
        <v>1638000000</v>
      </c>
      <c r="M35" s="17">
        <f>C35-E35</f>
        <v>41000000</v>
      </c>
      <c r="O35" s="18">
        <f>IF(AND(E35=0,M35&lt;&gt;0),1,IFERROR(IF(ABS(M35)/ABS(E35)&gt;2.5,"NM",IFERROR(+M35/E35,0)),0))</f>
        <v>2.3428571428571427E-2</v>
      </c>
      <c r="Q35" s="17">
        <f>C35-K35</f>
        <v>153000000</v>
      </c>
      <c r="S35" s="18">
        <f>IF(AND(K35=0,Q35&lt;&gt;0),1,IFERROR(IF(ABS(Q35)/ABS(K35)&gt;2.5,"NM",IFERROR(+Q35/K35,0)),0))</f>
        <v>9.3406593406593408E-2</v>
      </c>
      <c r="U35" s="17">
        <f>U27</f>
        <v>5198000000</v>
      </c>
      <c r="W35" s="17">
        <f>W27</f>
        <v>4854000000</v>
      </c>
      <c r="Y35" s="17">
        <f>U35-W35</f>
        <v>344000000</v>
      </c>
      <c r="AA35" s="19">
        <f>IF(AND(W35=0,Y35&lt;&gt;0),1,IFERROR(IF(ABS(Y35)/ABS(W35)&gt;2.5,"NM",IFERROR(+Y35/W35,0)),0))</f>
        <v>7.0869386073341575E-2</v>
      </c>
    </row>
    <row r="36" spans="1:27" ht="13.35" customHeight="1">
      <c r="A36" s="16" t="s">
        <v>396</v>
      </c>
      <c r="B36" s="185" t="str">
        <f>B31</f>
        <v>C</v>
      </c>
      <c r="C36" s="20">
        <f>C31</f>
        <v>988000000</v>
      </c>
      <c r="E36" s="20">
        <f>E31</f>
        <v>979000000</v>
      </c>
      <c r="G36" s="20">
        <f>G31</f>
        <v>1012000000</v>
      </c>
      <c r="I36" s="20">
        <f>I31</f>
        <v>986000000</v>
      </c>
      <c r="K36" s="20">
        <f>K31</f>
        <v>973000000</v>
      </c>
      <c r="M36" s="20">
        <f>C36-E36</f>
        <v>9000000</v>
      </c>
      <c r="O36" s="19">
        <f>IF(AND(E36=0,M36&gt;0),1,IF(AND(E36=0,M36&lt;0),-1,IFERROR(IF(ABS(M36)/ABS(E36)&gt;2.5,"NM",IFERROR(+M36/ABS(E36),0)),0)))</f>
        <v>9.1930541368743617E-3</v>
      </c>
      <c r="Q36" s="20">
        <f>C36-K36</f>
        <v>15000000</v>
      </c>
      <c r="S36" s="19">
        <f>IF(AND(K36=0,Q36&gt;0),1,IF(AND(K36=0,Q36&lt;0),-1,IFERROR(IF(ABS(Q36)/ABS(K36)&gt;2.5,"NM",IFERROR(+Q36/ABS(K36),0)),0)))</f>
        <v>1.5416238437821172E-2</v>
      </c>
      <c r="U36" s="20">
        <f>U31</f>
        <v>2979000000</v>
      </c>
      <c r="W36" s="20">
        <f>W31</f>
        <v>2861000000</v>
      </c>
      <c r="Y36" s="20">
        <f>U36-W36</f>
        <v>118000000</v>
      </c>
      <c r="AA36" s="19">
        <f>IF(AND(W36=0,Y36&gt;0),1,IF(AND(W36=0,Y36&lt;0),-1,IFERROR(IF(ABS(Y36)/ABS(W36)&gt;2.5,"NM",IFERROR(+Y36/ABS(W36),0)),0)))</f>
        <v>4.1244320167773504E-2</v>
      </c>
    </row>
    <row r="37" spans="1:27" ht="13.35" customHeight="1">
      <c r="A37" s="16" t="s">
        <v>397</v>
      </c>
      <c r="C37" s="35">
        <f>IFERROR(C35-C36,"X")</f>
        <v>803000000</v>
      </c>
      <c r="E37" s="35">
        <f>IFERROR(E35-E36,"X")</f>
        <v>771000000</v>
      </c>
      <c r="G37" s="35">
        <f>IFERROR(G35-G36,"X")</f>
        <v>645000000</v>
      </c>
      <c r="I37" s="35">
        <f>IFERROR(I35-I36,"X")</f>
        <v>651000000</v>
      </c>
      <c r="K37" s="35">
        <f>IFERROR(K35-K36,"X")</f>
        <v>665000000</v>
      </c>
      <c r="M37" s="35">
        <f>C37-E37</f>
        <v>32000000</v>
      </c>
      <c r="O37" s="18">
        <f>IF(AND(E37=0,M37&lt;&gt;0),1,IFERROR(IF(ABS(M37)/ABS(E37)&gt;2.5,"NM",IFERROR(+M37/E37,0)),0))</f>
        <v>4.1504539559014265E-2</v>
      </c>
      <c r="Q37" s="35">
        <f>C37-K37</f>
        <v>138000000</v>
      </c>
      <c r="S37" s="18">
        <f>IF(AND(K37=0,Q37&lt;&gt;0),1,IFERROR(IF(ABS(Q37)/ABS(K37)&gt;2.5,"NM",IFERROR(+Q37/K37,0)),0))</f>
        <v>0.20751879699248121</v>
      </c>
      <c r="U37" s="35">
        <f>IFERROR(U35-U36,"X")</f>
        <v>2219000000</v>
      </c>
      <c r="W37" s="35">
        <f>IFERROR(W35-W36,"X")</f>
        <v>1993000000</v>
      </c>
      <c r="Y37" s="35">
        <f>U37-W37</f>
        <v>226000000</v>
      </c>
      <c r="AA37" s="19">
        <f>IF(AND(W37=0,Y37&lt;&gt;0),1,IFERROR(IF(ABS(Y37)/ABS(W37)&gt;2.5,"NM",IFERROR(+Y37/W37,0)),0))</f>
        <v>0.11339688911189162</v>
      </c>
    </row>
    <row r="38" spans="1:27" ht="13.35" customHeight="1">
      <c r="A38" s="77" t="s">
        <v>398</v>
      </c>
      <c r="C38" s="76"/>
      <c r="E38" s="76"/>
      <c r="G38" s="76"/>
      <c r="I38" s="76"/>
      <c r="K38" s="76"/>
      <c r="M38" s="76"/>
      <c r="Q38" s="76"/>
      <c r="U38" s="76"/>
      <c r="W38" s="76"/>
      <c r="Y38" s="76"/>
    </row>
    <row r="39" spans="1:27" ht="13.35" customHeight="1">
      <c r="A39" s="16" t="s">
        <v>389</v>
      </c>
      <c r="B39" s="185" t="str">
        <f>B29</f>
        <v>B</v>
      </c>
      <c r="C39" s="17">
        <f>C29</f>
        <v>1791000000</v>
      </c>
      <c r="E39" s="17">
        <f>E29</f>
        <v>1750000000</v>
      </c>
      <c r="G39" s="17">
        <f>G29</f>
        <v>1657000000</v>
      </c>
      <c r="I39" s="17">
        <f>I29</f>
        <v>1637000000</v>
      </c>
      <c r="K39" s="17">
        <f>K29</f>
        <v>1638000000</v>
      </c>
      <c r="M39" s="17">
        <f>C39-E39</f>
        <v>41000000</v>
      </c>
      <c r="O39" s="18">
        <f>IF(AND(E39=0,M39&lt;&gt;0),1,IFERROR(IF(ABS(M39)/ABS(E39)&gt;2.5,"NM",IFERROR(+M39/E39,0)),0))</f>
        <v>2.3428571428571427E-2</v>
      </c>
      <c r="Q39" s="17">
        <f>C39-K39</f>
        <v>153000000</v>
      </c>
      <c r="S39" s="18">
        <f>IF(AND(K39=0,Q39&lt;&gt;0),1,IFERROR(IF(ABS(Q39)/ABS(K39)&gt;2.5,"NM",IFERROR(+Q39/K39,0)),0))</f>
        <v>9.3406593406593408E-2</v>
      </c>
      <c r="U39" s="17">
        <f>U29</f>
        <v>5198000000</v>
      </c>
      <c r="W39" s="17">
        <f>W29</f>
        <v>4854000000</v>
      </c>
      <c r="Y39" s="17">
        <f>U39-W39</f>
        <v>344000000</v>
      </c>
      <c r="AA39" s="19">
        <f>IF(AND(W39=0,Y39&lt;&gt;0),1,IFERROR(IF(ABS(Y39)/ABS(W39)&gt;2.5,"NM",IFERROR(+Y39/W39,0)),0))</f>
        <v>7.0869386073341575E-2</v>
      </c>
    </row>
    <row r="40" spans="1:27" ht="13.35" customHeight="1">
      <c r="A40" s="16" t="s">
        <v>399</v>
      </c>
      <c r="B40" s="185" t="str">
        <f>B33</f>
        <v>D</v>
      </c>
      <c r="C40" s="20">
        <f>C33</f>
        <v>957000000</v>
      </c>
      <c r="E40" s="20">
        <f>E33</f>
        <v>960000000</v>
      </c>
      <c r="G40" s="20">
        <f>G33</f>
        <v>979000000</v>
      </c>
      <c r="I40" s="20">
        <f>I33</f>
        <v>949000000</v>
      </c>
      <c r="K40" s="20">
        <f>K33</f>
        <v>954000000</v>
      </c>
      <c r="M40" s="20">
        <f>C40-E40</f>
        <v>-3000000</v>
      </c>
      <c r="O40" s="19">
        <f>IF(AND(E40=0,M40&gt;0),1,IF(AND(E40=0,M40&lt;0),-1,IFERROR(IF(ABS(M40)/ABS(E40)&gt;2.5,"NM",IFERROR(+M40/ABS(E40),0)),0)))</f>
        <v>-3.1250000000000002E-3</v>
      </c>
      <c r="Q40" s="20">
        <f>C40-K40</f>
        <v>3000000</v>
      </c>
      <c r="S40" s="19">
        <f>IF(AND(K40=0,Q40&gt;0),1,IF(AND(K40=0,Q40&lt;0),-1,IFERROR(IF(ABS(Q40)/ABS(K40)&gt;2.5,"NM",IFERROR(+Q40/ABS(K40),0)),0)))</f>
        <v>3.1446540880503146E-3</v>
      </c>
      <c r="U40" s="20">
        <f>U33</f>
        <v>2896000000</v>
      </c>
      <c r="W40" s="20">
        <f>W33</f>
        <v>2830000000</v>
      </c>
      <c r="Y40" s="20">
        <f>U40-W40</f>
        <v>66000000</v>
      </c>
      <c r="AA40" s="19">
        <f>IF(AND(W40=0,Y40&gt;0),1,IF(AND(W40=0,Y40&lt;0),-1,IFERROR(IF(ABS(Y40)/ABS(W40)&gt;2.5,"NM",IFERROR(+Y40/ABS(W40),0)),0)))</f>
        <v>2.3321554770318022E-2</v>
      </c>
    </row>
    <row r="41" spans="1:27" ht="13.35" customHeight="1" thickBot="1">
      <c r="A41" s="16" t="s">
        <v>400</v>
      </c>
      <c r="C41" s="35">
        <f>IFERROR(C39-C40,"X")</f>
        <v>834000000</v>
      </c>
      <c r="E41" s="35">
        <f>E39-E40</f>
        <v>790000000</v>
      </c>
      <c r="G41" s="35">
        <f>G39-G40</f>
        <v>678000000</v>
      </c>
      <c r="I41" s="35">
        <f>I39-I40</f>
        <v>688000000</v>
      </c>
      <c r="K41" s="35">
        <f>K39-K40</f>
        <v>684000000</v>
      </c>
      <c r="M41" s="35">
        <f>C41-E41</f>
        <v>44000000</v>
      </c>
      <c r="O41" s="18">
        <f>IF(AND(E41=0,M41&lt;&gt;0),1,IFERROR(IF(ABS(M41)/ABS(E41)&gt;2.5,"NM",IFERROR(+M41/E41,0)),0))</f>
        <v>5.5696202531645568E-2</v>
      </c>
      <c r="Q41" s="35">
        <f>C41-K41</f>
        <v>150000000</v>
      </c>
      <c r="S41" s="18">
        <f>IF(AND(K41=0,Q41&lt;&gt;0),1,IFERROR(IF(ABS(Q41)/ABS(K41)&gt;2.5,"NM",IFERROR(+Q41/K41,0)),0))</f>
        <v>0.21929824561403508</v>
      </c>
      <c r="U41" s="35">
        <f>U39-U40</f>
        <v>2302000000</v>
      </c>
      <c r="W41" s="35">
        <f>W39-W40</f>
        <v>2024000000</v>
      </c>
      <c r="Y41" s="35">
        <f>U41-W41</f>
        <v>278000000</v>
      </c>
      <c r="AA41" s="19">
        <f>IF(AND(W41=0,Y41&lt;&gt;0),1,IFERROR(IF(ABS(Y41)/ABS(W41)&gt;2.5,"NM",IFERROR(+Y41/W41,0)),0))</f>
        <v>0.13735177865612649</v>
      </c>
    </row>
    <row r="42" spans="1:27" ht="13.35" hidden="1" customHeight="1">
      <c r="A42" s="77" t="s">
        <v>401</v>
      </c>
      <c r="C42" s="76"/>
      <c r="E42" s="76"/>
      <c r="G42" s="76"/>
      <c r="I42" s="76"/>
      <c r="K42" s="76"/>
      <c r="M42" s="76"/>
      <c r="Q42" s="76"/>
      <c r="U42" s="76"/>
      <c r="W42" s="76"/>
      <c r="Y42" s="76"/>
    </row>
    <row r="43" spans="1:27" ht="13.35" hidden="1" customHeight="1">
      <c r="A43" s="16" t="s">
        <v>402</v>
      </c>
      <c r="C43" s="17">
        <v>428000000</v>
      </c>
      <c r="E43" s="17">
        <v>464000000</v>
      </c>
      <c r="G43" s="17">
        <v>600000000</v>
      </c>
      <c r="I43" s="17">
        <v>110000000</v>
      </c>
      <c r="K43" s="17">
        <v>101000000</v>
      </c>
      <c r="M43" s="17">
        <v>-36000000</v>
      </c>
      <c r="O43" s="18">
        <v>-7.7586206896551699E-2</v>
      </c>
      <c r="Q43" s="17">
        <v>327000000</v>
      </c>
      <c r="S43" s="33" t="s">
        <v>49</v>
      </c>
      <c r="U43" s="17">
        <v>1492000000</v>
      </c>
      <c r="W43" s="17">
        <v>283000000</v>
      </c>
      <c r="Y43" s="17">
        <v>1209000000</v>
      </c>
      <c r="AA43" s="33" t="s">
        <v>49</v>
      </c>
    </row>
    <row r="44" spans="1:27" ht="13.35" hidden="1" customHeight="1">
      <c r="A44" s="16" t="s">
        <v>403</v>
      </c>
      <c r="C44" s="20">
        <v>0</v>
      </c>
      <c r="E44" s="20">
        <v>0</v>
      </c>
      <c r="G44" s="20">
        <v>0</v>
      </c>
      <c r="I44" s="20">
        <v>0</v>
      </c>
      <c r="K44" s="20">
        <v>0</v>
      </c>
      <c r="M44" s="20">
        <v>0</v>
      </c>
      <c r="O44" s="19">
        <v>0</v>
      </c>
      <c r="Q44" s="20">
        <v>0</v>
      </c>
      <c r="S44" s="19">
        <v>0</v>
      </c>
      <c r="U44" s="20">
        <v>0</v>
      </c>
      <c r="W44" s="20">
        <v>0</v>
      </c>
      <c r="Y44" s="20">
        <v>0</v>
      </c>
      <c r="AA44" s="19">
        <v>0</v>
      </c>
    </row>
    <row r="45" spans="1:27" ht="13.35" hidden="1" customHeight="1">
      <c r="A45" s="77" t="s">
        <v>404</v>
      </c>
      <c r="C45" s="35">
        <v>428000000</v>
      </c>
      <c r="E45" s="35">
        <v>464000000</v>
      </c>
      <c r="G45" s="35">
        <v>600000000</v>
      </c>
      <c r="I45" s="35">
        <v>110000000</v>
      </c>
      <c r="K45" s="35">
        <v>101000000</v>
      </c>
      <c r="M45" s="35">
        <v>-36000000</v>
      </c>
      <c r="O45" s="18">
        <v>-7.7586206896551699E-2</v>
      </c>
      <c r="Q45" s="35">
        <v>327000000</v>
      </c>
      <c r="S45" s="33" t="s">
        <v>49</v>
      </c>
      <c r="U45" s="35">
        <v>1492000000</v>
      </c>
      <c r="W45" s="35">
        <v>283000000</v>
      </c>
      <c r="Y45" s="35">
        <v>1209000000</v>
      </c>
      <c r="AA45" s="33" t="s">
        <v>49</v>
      </c>
    </row>
    <row r="46" spans="1:27" ht="13.35" customHeight="1" thickTop="1">
      <c r="A46" s="77" t="s">
        <v>405</v>
      </c>
      <c r="C46" s="76"/>
      <c r="E46" s="76"/>
      <c r="G46" s="76"/>
      <c r="I46" s="76"/>
      <c r="K46" s="76"/>
      <c r="M46" s="76"/>
      <c r="Q46" s="76"/>
      <c r="U46" s="76"/>
      <c r="W46" s="76"/>
      <c r="Y46" s="76"/>
    </row>
    <row r="47" spans="1:27" ht="13.35" customHeight="1">
      <c r="A47" s="16" t="str">
        <f>"Income before income "&amp;MID(A51,8,30)</f>
        <v>Income before income tax expense (GAAP)</v>
      </c>
      <c r="B47" s="185" t="s">
        <v>406</v>
      </c>
      <c r="C47" s="17">
        <v>375000000</v>
      </c>
      <c r="E47" s="17">
        <v>307000000</v>
      </c>
      <c r="G47" s="17">
        <v>45000000</v>
      </c>
      <c r="I47" s="17">
        <v>541000000</v>
      </c>
      <c r="K47" s="17">
        <v>564000000</v>
      </c>
      <c r="M47" s="17">
        <v>68000000</v>
      </c>
      <c r="O47" s="18">
        <v>0.22149837133550501</v>
      </c>
      <c r="Q47" s="17">
        <v>-189000000</v>
      </c>
      <c r="S47" s="18">
        <v>-0.33510638297872303</v>
      </c>
      <c r="U47" s="17">
        <v>727000000</v>
      </c>
      <c r="W47" s="17">
        <v>1710000000</v>
      </c>
      <c r="Y47" s="17">
        <v>-983000000</v>
      </c>
      <c r="AA47" s="19">
        <v>-0.57485380116959095</v>
      </c>
    </row>
    <row r="48" spans="1:27" ht="13.35" customHeight="1">
      <c r="A48" s="16" t="str">
        <f>"Less: "&amp;IF(AND(C48&lt;0,E48&lt;0,G48&lt;0,I48&lt;0,K48&lt;0,U48&lt;0,W48&lt;0),"Expense",IF(AND(C48&gt;-1,E48&gt;-1,G48&gt;-1,I48&gt;-1,K48&gt;-1,U48&gt;-1,W48&gt;-1),"Income",IF(AND(C48&lt;0,OR(E48&gt;-1,G48&gt;-1,I48&gt;-1,K48&gt;-1,U48&gt;-1,W48&gt;-1)),"(Expense) income","Income (expense)")))&amp;" before income "&amp;MID(A52,14,60)</f>
        <v>Less: Expense before income tax benefit related to notable items</v>
      </c>
      <c r="C48" s="20">
        <v>-31000000</v>
      </c>
      <c r="E48" s="20">
        <v>-19000000</v>
      </c>
      <c r="G48" s="20">
        <v>-33000000</v>
      </c>
      <c r="I48" s="20">
        <v>-37000000</v>
      </c>
      <c r="K48" s="20">
        <v>-19000000</v>
      </c>
      <c r="M48" s="20">
        <v>-12000000</v>
      </c>
      <c r="O48" s="18">
        <v>-0.63157894736842102</v>
      </c>
      <c r="Q48" s="20">
        <v>-12000000</v>
      </c>
      <c r="S48" s="19">
        <v>-0.63157894736842102</v>
      </c>
      <c r="U48" s="20">
        <v>-83000000</v>
      </c>
      <c r="W48" s="20">
        <v>-31000000</v>
      </c>
      <c r="Y48" s="20">
        <v>-52000000</v>
      </c>
      <c r="AA48" s="19">
        <v>-1.67741935483871</v>
      </c>
    </row>
    <row r="49" spans="1:27" ht="13.35" customHeight="1">
      <c r="A49" s="16" t="str">
        <f>IF(AND(C49&lt;0,E49&lt;0,G49&lt;0,I49&lt;0,K49&lt;0,U49&lt;0,W49&lt;0),"Loss before ",IF(AND(C49&gt;-1,E49&gt;-1,G49&gt;-1,I49&gt;-1,K49&gt;-1,U49&gt;-1,W49&gt;-1),"Income before ",IF(AND(C49&lt;0,OR(E49&gt;-1,G49&gt;-1,I49&gt;-1,K49&gt;-1,U49&gt;-1,W49&gt;-1)),"(Loss) income before income tax ","Income (loss) before ")))&amp;"income "&amp;MID(A53,8,35)</f>
        <v>Income before income tax expense, Underlying (non-GAAP)</v>
      </c>
      <c r="B49" s="185" t="s">
        <v>407</v>
      </c>
      <c r="C49" s="35">
        <v>406000000</v>
      </c>
      <c r="E49" s="35">
        <v>326000000</v>
      </c>
      <c r="G49" s="35">
        <v>78000000</v>
      </c>
      <c r="I49" s="35">
        <v>578000000</v>
      </c>
      <c r="K49" s="35">
        <v>583000000</v>
      </c>
      <c r="M49" s="35">
        <v>80000000</v>
      </c>
      <c r="O49" s="18">
        <v>0.245398773006135</v>
      </c>
      <c r="Q49" s="35">
        <v>-177000000</v>
      </c>
      <c r="S49" s="18">
        <v>-0.30360205831903903</v>
      </c>
      <c r="U49" s="35">
        <v>810000000</v>
      </c>
      <c r="W49" s="35">
        <v>1741000000</v>
      </c>
      <c r="Y49" s="35">
        <v>-931000000</v>
      </c>
      <c r="AA49" s="19">
        <v>-0.534750143595635</v>
      </c>
    </row>
    <row r="50" spans="1:27" ht="13.35" customHeight="1">
      <c r="A50" s="77" t="s">
        <v>408</v>
      </c>
      <c r="C50" s="76"/>
      <c r="E50" s="76"/>
      <c r="G50" s="76"/>
      <c r="I50" s="76"/>
      <c r="K50" s="76"/>
      <c r="M50" s="76"/>
      <c r="Q50" s="76"/>
      <c r="U50" s="83"/>
      <c r="W50" s="76"/>
      <c r="Y50" s="76"/>
    </row>
    <row r="51" spans="1:27" ht="13.35" customHeight="1">
      <c r="A51" s="16" t="str">
        <f>IF(AND(C51&lt;0,E51&lt;0,G51&lt;0,I51&lt;0,K51&lt;0,U51&lt;0,W51&lt;0),"Income tax benefit",IF(AND(C51&gt;-1,E51&gt;-1,G51&gt;-1,I51&gt;-1,K51&gt;-1,U51&gt;-1,W51&gt;-1),"Income tax expense",IF(AND(C51&lt;0,OR(E51&gt;-1,G51&gt;-1,I51&gt;-1,K51&gt;-1,U51&gt;-1,W51&gt;-1)),"Income tax (benefit) expense","Income tax expense (benefit)")))&amp;" (GAAP)"</f>
        <v>Income tax expense (GAAP)</v>
      </c>
      <c r="B51" s="185" t="s">
        <v>409</v>
      </c>
      <c r="C51" s="17">
        <v>61000000</v>
      </c>
      <c r="E51" s="17">
        <v>54000000</v>
      </c>
      <c r="G51" s="17">
        <v>11000000</v>
      </c>
      <c r="I51" s="17">
        <v>91000000</v>
      </c>
      <c r="K51" s="17">
        <v>115000000</v>
      </c>
      <c r="M51" s="17">
        <v>7000000</v>
      </c>
      <c r="O51" s="18">
        <v>0.12962962962963001</v>
      </c>
      <c r="Q51" s="17">
        <v>-54000000</v>
      </c>
      <c r="S51" s="18">
        <v>-0.46956521739130402</v>
      </c>
      <c r="U51" s="17">
        <v>126000000</v>
      </c>
      <c r="W51" s="17">
        <v>369000000</v>
      </c>
      <c r="Y51" s="17">
        <v>-243000000</v>
      </c>
      <c r="AA51" s="18">
        <v>-0.65853658536585402</v>
      </c>
    </row>
    <row r="52" spans="1:27" ht="13.35" customHeight="1">
      <c r="A52" s="16" t="str">
        <f>"Less: "&amp;IF(AND(C52&lt;0,E52&lt;0,G52&lt;0,I52&lt;0,K52&lt;0,U52&lt;0,W52&lt;0),"Income tax benefit",IF(AND(C52&gt;-1,E52&gt;-1,G52&gt;-1,I52&gt;-1,K52&gt;-1,U52&gt;-1,W52&gt;-1),"Income tax expense",IF(AND(C52&lt;0,OR(E52&gt;-1,G52&gt;-1,I52&gt;-1,K52&gt;-1,U52&gt;-1,W52&gt;-1)),"Income tax (benefit) expense","Income tax expense (benefit)")))&amp;" related to notable items"</f>
        <v>Less: Income tax benefit related to notable items</v>
      </c>
      <c r="C52" s="20">
        <v>-7000000</v>
      </c>
      <c r="E52" s="20">
        <v>-9000000</v>
      </c>
      <c r="G52" s="20">
        <v>-8000000</v>
      </c>
      <c r="I52" s="20">
        <v>-33000000</v>
      </c>
      <c r="K52" s="20">
        <v>-15000000</v>
      </c>
      <c r="M52" s="20">
        <v>2000000</v>
      </c>
      <c r="O52" s="18">
        <v>0.22222222222222199</v>
      </c>
      <c r="Q52" s="20">
        <v>8000000</v>
      </c>
      <c r="S52" s="19">
        <v>0.53333333333333299</v>
      </c>
      <c r="U52" s="20">
        <v>-24000000</v>
      </c>
      <c r="W52" s="20">
        <v>-18000000</v>
      </c>
      <c r="Y52" s="20">
        <v>-6000000</v>
      </c>
      <c r="AA52" s="19">
        <v>-0.33333333333333298</v>
      </c>
    </row>
    <row r="53" spans="1:27" ht="13.35" customHeight="1">
      <c r="A53" s="16" t="str">
        <f>IF(AND(C53&lt;0,E53&lt;0,G53&lt;0,I53&lt;0,K53&lt;0,U53&lt;0,W53&lt;0),"Income tax benefit",IF(AND(C53&gt;-1,E53&gt;-1,G53&gt;-1,I53&gt;-1,K53&gt;-1,U53&gt;-1,W53&gt;-1),"Income tax expense",IF(AND(C53&lt;0,OR(E53&gt;-1,G53&gt;-1,I53&gt;-1,K53&gt;-1,U53&gt;-1,W53&gt;-1)),"Income tax (benefit) expense","Income tax expense (benefit)")))&amp;", Underlying (non-GAAP)"</f>
        <v>Income tax expense, Underlying (non-GAAP)</v>
      </c>
      <c r="B53" s="185" t="s">
        <v>410</v>
      </c>
      <c r="C53" s="35">
        <v>68000000</v>
      </c>
      <c r="E53" s="35">
        <v>63000000</v>
      </c>
      <c r="G53" s="35">
        <v>19000000</v>
      </c>
      <c r="I53" s="35">
        <v>124000000</v>
      </c>
      <c r="K53" s="35">
        <v>130000000</v>
      </c>
      <c r="M53" s="35">
        <v>5000000</v>
      </c>
      <c r="N53" s="22">
        <v>0</v>
      </c>
      <c r="O53" s="18">
        <v>7.9365079365079402E-2</v>
      </c>
      <c r="Q53" s="35">
        <v>-62000000</v>
      </c>
      <c r="S53" s="18">
        <v>-0.47692307692307701</v>
      </c>
      <c r="U53" s="35">
        <v>150000000</v>
      </c>
      <c r="W53" s="35">
        <v>387000000</v>
      </c>
      <c r="X53" s="192"/>
      <c r="Y53" s="35">
        <v>-237000000</v>
      </c>
      <c r="AA53" s="18">
        <v>-0.612403100775194</v>
      </c>
    </row>
    <row r="54" spans="1:27" ht="13.35" customHeight="1">
      <c r="A54" s="77" t="s">
        <v>411</v>
      </c>
      <c r="C54" s="76"/>
      <c r="E54" s="76"/>
      <c r="G54" s="76"/>
      <c r="I54" s="76"/>
      <c r="K54" s="76"/>
      <c r="M54" s="76"/>
      <c r="Q54" s="76"/>
      <c r="U54" s="76"/>
      <c r="W54" s="76"/>
      <c r="X54" s="76"/>
      <c r="Y54" s="76"/>
    </row>
    <row r="55" spans="1:27" ht="13.35" customHeight="1">
      <c r="A55" s="16" t="s">
        <v>412</v>
      </c>
      <c r="B55" s="185" t="s">
        <v>413</v>
      </c>
      <c r="C55" s="17">
        <v>314000000</v>
      </c>
      <c r="E55" s="17">
        <v>253000000</v>
      </c>
      <c r="G55" s="17">
        <v>34000000</v>
      </c>
      <c r="I55" s="17">
        <v>450000000</v>
      </c>
      <c r="K55" s="17">
        <v>449000000</v>
      </c>
      <c r="M55" s="17">
        <v>61000000</v>
      </c>
      <c r="O55" s="18">
        <v>0.24110671936758901</v>
      </c>
      <c r="Q55" s="17">
        <v>-135000000</v>
      </c>
      <c r="S55" s="18">
        <v>-0.30066815144766101</v>
      </c>
      <c r="U55" s="17">
        <v>601000000</v>
      </c>
      <c r="W55" s="17">
        <v>1341000000</v>
      </c>
      <c r="Y55" s="17">
        <v>-740000000</v>
      </c>
      <c r="AA55" s="18">
        <v>-0.55182699478001496</v>
      </c>
    </row>
    <row r="56" spans="1:27" ht="13.35" customHeight="1">
      <c r="A56" s="16" t="str">
        <f>"Add: Notable items, net of "&amp;IF(AND(C52&lt;0,E52&lt;0,G52&lt;0,I52&lt;0,K52&lt;0,U52&lt;0,W52&lt;0),"income tax benefit",IF(AND(C52&gt;-1,E52&gt;-1,G52&gt;-1,I52&gt;-1,K52&gt;-1,U52&gt;-1,W52&gt;-1),"income tax expense",IF(AND(C52&lt;0,OR(E52&gt;-1,G52&gt;-1,I52&gt;-1,K52&gt;-1,U52&gt;-1,W52&gt;-1)),"income tax (benefit) expense","income tax expense (benefit)")))</f>
        <v>Add: Notable items, net of income tax benefit</v>
      </c>
      <c r="C56" s="20">
        <v>24000000</v>
      </c>
      <c r="E56" s="20">
        <v>10000000</v>
      </c>
      <c r="G56" s="20">
        <v>25000000</v>
      </c>
      <c r="I56" s="20">
        <v>4000000</v>
      </c>
      <c r="K56" s="20">
        <v>4000000</v>
      </c>
      <c r="M56" s="20">
        <v>14000000</v>
      </c>
      <c r="O56" s="18">
        <v>1.4</v>
      </c>
      <c r="Q56" s="20">
        <v>20000000</v>
      </c>
      <c r="S56" s="33" t="s">
        <v>49</v>
      </c>
      <c r="U56" s="20">
        <v>59000000</v>
      </c>
      <c r="W56" s="20">
        <v>13000000</v>
      </c>
      <c r="Y56" s="20">
        <v>46000000</v>
      </c>
      <c r="AA56" s="33" t="s">
        <v>49</v>
      </c>
    </row>
    <row r="57" spans="1:27" ht="13.35" customHeight="1">
      <c r="A57" s="16" t="s">
        <v>414</v>
      </c>
      <c r="B57" s="185" t="s">
        <v>415</v>
      </c>
      <c r="C57" s="35">
        <v>338000000</v>
      </c>
      <c r="E57" s="35">
        <v>263000000</v>
      </c>
      <c r="G57" s="35">
        <v>59000000</v>
      </c>
      <c r="I57" s="35">
        <v>454000000</v>
      </c>
      <c r="K57" s="35">
        <v>453000000</v>
      </c>
      <c r="M57" s="35">
        <v>75000000</v>
      </c>
      <c r="O57" s="18">
        <v>0.28517110266159701</v>
      </c>
      <c r="Q57" s="35">
        <v>-115000000</v>
      </c>
      <c r="S57" s="18">
        <v>-0.253863134657837</v>
      </c>
      <c r="U57" s="35">
        <v>660000000</v>
      </c>
      <c r="W57" s="35">
        <v>1354000000</v>
      </c>
      <c r="X57" s="192"/>
      <c r="Y57" s="35">
        <v>-694000000</v>
      </c>
      <c r="AA57" s="18">
        <v>-0.51255539143279205</v>
      </c>
    </row>
    <row r="58" spans="1:27" ht="13.35" customHeight="1">
      <c r="A58" s="77" t="s">
        <v>416</v>
      </c>
      <c r="C58" s="83"/>
      <c r="E58" s="83"/>
      <c r="G58" s="83"/>
      <c r="I58" s="83"/>
      <c r="K58" s="83"/>
      <c r="M58" s="83"/>
      <c r="Q58" s="83"/>
      <c r="U58" s="83"/>
      <c r="W58" s="83"/>
      <c r="X58" s="83"/>
      <c r="Y58" s="83"/>
    </row>
    <row r="59" spans="1:27" ht="13.35" customHeight="1">
      <c r="A59" s="16" t="s">
        <v>417</v>
      </c>
      <c r="B59" s="185" t="s">
        <v>418</v>
      </c>
      <c r="C59" s="17">
        <v>289000000</v>
      </c>
      <c r="E59" s="17">
        <v>225000000</v>
      </c>
      <c r="G59" s="17">
        <v>12000000</v>
      </c>
      <c r="I59" s="17">
        <v>427000000</v>
      </c>
      <c r="K59" s="17">
        <v>432000000</v>
      </c>
      <c r="M59" s="17">
        <v>64000000</v>
      </c>
      <c r="O59" s="18">
        <v>0.284444444444444</v>
      </c>
      <c r="Q59" s="17">
        <v>-143000000</v>
      </c>
      <c r="S59" s="18">
        <v>-0.33101851851851899</v>
      </c>
      <c r="U59" s="17">
        <v>526000000</v>
      </c>
      <c r="W59" s="17">
        <v>1291000000</v>
      </c>
      <c r="Y59" s="17">
        <v>-765000000</v>
      </c>
      <c r="AA59" s="18">
        <v>-0.59256390395042602</v>
      </c>
    </row>
    <row r="60" spans="1:27" ht="13.35" customHeight="1">
      <c r="A60" s="16" t="str">
        <f>A56</f>
        <v>Add: Notable items, net of income tax benefit</v>
      </c>
      <c r="C60" s="20">
        <v>24000000</v>
      </c>
      <c r="E60" s="20">
        <v>10000000</v>
      </c>
      <c r="G60" s="20">
        <v>25000000</v>
      </c>
      <c r="I60" s="20">
        <v>4000000</v>
      </c>
      <c r="K60" s="20">
        <v>4000000</v>
      </c>
      <c r="M60" s="20">
        <v>14000000</v>
      </c>
      <c r="O60" s="18">
        <v>1.4</v>
      </c>
      <c r="Q60" s="20">
        <v>20000000</v>
      </c>
      <c r="S60" s="33" t="s">
        <v>49</v>
      </c>
      <c r="U60" s="20">
        <v>59000000</v>
      </c>
      <c r="W60" s="20">
        <v>13000000</v>
      </c>
      <c r="Y60" s="20">
        <v>46000000</v>
      </c>
      <c r="AA60" s="33" t="s">
        <v>49</v>
      </c>
    </row>
    <row r="61" spans="1:27" ht="13.35" customHeight="1">
      <c r="A61" s="16" t="s">
        <v>419</v>
      </c>
      <c r="B61" s="185" t="s">
        <v>420</v>
      </c>
      <c r="C61" s="35">
        <v>313000000</v>
      </c>
      <c r="E61" s="35">
        <v>235000000</v>
      </c>
      <c r="G61" s="35">
        <v>37000000</v>
      </c>
      <c r="I61" s="35">
        <v>431000000</v>
      </c>
      <c r="K61" s="35">
        <v>436000000</v>
      </c>
      <c r="M61" s="35">
        <v>78000000</v>
      </c>
      <c r="O61" s="18">
        <v>0.33191489361702098</v>
      </c>
      <c r="Q61" s="35">
        <v>-123000000</v>
      </c>
      <c r="S61" s="18">
        <v>-0.28211009174311902</v>
      </c>
      <c r="U61" s="35">
        <v>585000000</v>
      </c>
      <c r="W61" s="35">
        <v>1304000000</v>
      </c>
      <c r="X61" s="192"/>
      <c r="Y61" s="35">
        <v>-719000000</v>
      </c>
      <c r="AA61" s="18">
        <v>-0.55138036809815905</v>
      </c>
    </row>
    <row r="62" spans="1:27" ht="17.45" customHeight="1">
      <c r="C62" s="193"/>
      <c r="E62" s="193"/>
      <c r="G62" s="193"/>
      <c r="I62" s="193"/>
      <c r="K62" s="193"/>
      <c r="M62" s="193"/>
      <c r="Q62" s="193"/>
      <c r="U62" s="193"/>
      <c r="W62" s="193"/>
      <c r="X62" s="193"/>
      <c r="Y62" s="193"/>
    </row>
    <row r="63" spans="1:27" ht="15.75" customHeight="1">
      <c r="A63" s="282" t="s">
        <v>380</v>
      </c>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row>
    <row r="64" spans="1:27" ht="15.75" customHeight="1">
      <c r="A64" s="282" t="s">
        <v>32</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row>
    <row r="65" spans="1:27" ht="14.1" customHeight="1">
      <c r="C65" s="251" t="s">
        <v>33</v>
      </c>
      <c r="D65" s="241"/>
      <c r="E65" s="241"/>
      <c r="F65" s="241"/>
      <c r="G65" s="241"/>
      <c r="H65" s="241"/>
      <c r="I65" s="241"/>
      <c r="J65" s="241"/>
      <c r="K65" s="241"/>
      <c r="L65" s="241"/>
      <c r="M65" s="241"/>
      <c r="N65" s="241"/>
      <c r="O65" s="241"/>
      <c r="P65" s="241"/>
      <c r="Q65" s="241"/>
      <c r="R65" s="241"/>
      <c r="S65" s="241"/>
      <c r="U65" s="283" t="s">
        <v>34</v>
      </c>
      <c r="V65" s="241"/>
      <c r="W65" s="241"/>
      <c r="X65" s="241"/>
      <c r="Y65" s="241"/>
      <c r="Z65" s="241"/>
      <c r="AA65" s="241"/>
    </row>
    <row r="66" spans="1:27" ht="14.1" customHeight="1">
      <c r="C66" s="9"/>
      <c r="D66" s="9"/>
      <c r="E66" s="9"/>
      <c r="F66" s="9"/>
      <c r="G66" s="9"/>
      <c r="H66" s="9"/>
      <c r="I66" s="9"/>
      <c r="J66" s="9"/>
      <c r="K66" s="9"/>
      <c r="L66" s="9"/>
      <c r="M66" s="250" t="s">
        <v>35</v>
      </c>
      <c r="N66" s="250"/>
      <c r="O66" s="250"/>
      <c r="P66" s="250"/>
      <c r="Q66" s="250"/>
      <c r="R66" s="250"/>
      <c r="S66" s="250"/>
      <c r="U66" s="9"/>
      <c r="V66" s="9"/>
      <c r="W66" s="9"/>
      <c r="X66" s="9"/>
      <c r="Y66" s="250" t="s">
        <v>36</v>
      </c>
      <c r="Z66" s="250"/>
      <c r="AA66" s="250"/>
    </row>
    <row r="67" spans="1:27" ht="14.1" customHeight="1">
      <c r="C67" s="11" t="s">
        <v>37</v>
      </c>
      <c r="E67" s="11" t="s">
        <v>38</v>
      </c>
      <c r="G67" s="11" t="s">
        <v>39</v>
      </c>
      <c r="I67" s="11" t="s">
        <v>40</v>
      </c>
      <c r="K67" s="11" t="s">
        <v>41</v>
      </c>
      <c r="M67" s="250" t="s">
        <v>38</v>
      </c>
      <c r="N67" s="250"/>
      <c r="O67" s="250"/>
      <c r="P67" s="9"/>
      <c r="Q67" s="250" t="s">
        <v>41</v>
      </c>
      <c r="R67" s="250"/>
      <c r="S67" s="250"/>
      <c r="U67" s="13">
        <v>2020</v>
      </c>
      <c r="W67" s="13">
        <v>2019</v>
      </c>
      <c r="Y67" s="249">
        <v>2019</v>
      </c>
      <c r="Z67" s="250"/>
      <c r="AA67" s="250"/>
    </row>
    <row r="68" spans="1:27" ht="17.45" customHeight="1">
      <c r="C68" s="54"/>
      <c r="D68" s="54"/>
      <c r="E68" s="54"/>
      <c r="F68" s="54"/>
      <c r="G68" s="54"/>
      <c r="H68" s="54"/>
      <c r="I68" s="54"/>
      <c r="J68" s="54"/>
      <c r="K68" s="54"/>
      <c r="M68" s="12" t="s">
        <v>81</v>
      </c>
      <c r="N68" s="75"/>
      <c r="O68" s="12" t="s">
        <v>43</v>
      </c>
      <c r="Q68" s="12" t="s">
        <v>81</v>
      </c>
      <c r="R68" s="75"/>
      <c r="S68" s="12" t="s">
        <v>43</v>
      </c>
      <c r="U68" s="54"/>
      <c r="W68" s="54"/>
      <c r="X68" s="54"/>
      <c r="Y68" s="12" t="s">
        <v>81</v>
      </c>
      <c r="Z68" s="75"/>
      <c r="AA68" s="12" t="s">
        <v>43</v>
      </c>
    </row>
    <row r="69" spans="1:27" ht="13.35" customHeight="1">
      <c r="A69" s="77" t="s">
        <v>421</v>
      </c>
      <c r="M69" s="54"/>
      <c r="O69" s="54"/>
      <c r="Q69" s="54"/>
      <c r="S69" s="54"/>
      <c r="Y69" s="54"/>
      <c r="AA69" s="54"/>
    </row>
    <row r="70" spans="1:27" ht="13.35" customHeight="1">
      <c r="A70" s="16" t="s">
        <v>388</v>
      </c>
      <c r="B70" s="185" t="str">
        <f>B27</f>
        <v>A</v>
      </c>
      <c r="C70" s="17">
        <f>C27</f>
        <v>1791000000</v>
      </c>
      <c r="E70" s="17">
        <f>E27</f>
        <v>1750000000</v>
      </c>
      <c r="G70" s="17">
        <f>G27</f>
        <v>1657000000</v>
      </c>
      <c r="I70" s="17">
        <f>I27</f>
        <v>1637000000</v>
      </c>
      <c r="K70" s="17">
        <f>K27</f>
        <v>1638000000</v>
      </c>
      <c r="M70" s="17">
        <f>C70-E70</f>
        <v>41000000</v>
      </c>
      <c r="O70" s="121">
        <v>2.3599999999999999E-2</v>
      </c>
      <c r="Q70" s="17">
        <f>C70-K70</f>
        <v>153000000</v>
      </c>
      <c r="S70" s="121">
        <v>9.2899999999999996E-2</v>
      </c>
      <c r="U70" s="17">
        <f>U27</f>
        <v>5198000000</v>
      </c>
      <c r="W70" s="17">
        <f>W27</f>
        <v>4854000000</v>
      </c>
      <c r="Y70" s="17">
        <f>U70-W70</f>
        <v>344000000</v>
      </c>
      <c r="AA70" s="121">
        <v>7.0699999999999999E-2</v>
      </c>
    </row>
    <row r="71" spans="1:27" ht="13.35" customHeight="1">
      <c r="A71" s="16" t="s">
        <v>396</v>
      </c>
      <c r="B71" s="185" t="str">
        <f>B31</f>
        <v>C</v>
      </c>
      <c r="C71" s="22">
        <f>C31</f>
        <v>988000000</v>
      </c>
      <c r="E71" s="22">
        <f>E31</f>
        <v>979000000</v>
      </c>
      <c r="G71" s="22">
        <f>G31</f>
        <v>1012000000</v>
      </c>
      <c r="I71" s="22">
        <f>I31</f>
        <v>986000000</v>
      </c>
      <c r="K71" s="22">
        <f>K31</f>
        <v>973000000</v>
      </c>
      <c r="M71" s="22">
        <f>C71-E71</f>
        <v>9000000</v>
      </c>
      <c r="O71" s="186">
        <v>1.0200000000000001E-2</v>
      </c>
      <c r="Q71" s="22">
        <f>C71-K71</f>
        <v>15000000</v>
      </c>
      <c r="S71" s="186">
        <v>1.52E-2</v>
      </c>
      <c r="U71" s="22">
        <f>U31</f>
        <v>2979000000</v>
      </c>
      <c r="W71" s="22">
        <f>W31</f>
        <v>2861000000</v>
      </c>
      <c r="Y71" s="22">
        <f>U71-W71</f>
        <v>118000000</v>
      </c>
      <c r="AA71" s="186">
        <v>4.1200000000000001E-2</v>
      </c>
    </row>
    <row r="72" spans="1:27" ht="13.35" customHeight="1">
      <c r="A72" s="16" t="s">
        <v>422</v>
      </c>
      <c r="O72" s="187">
        <v>1.34E-2</v>
      </c>
      <c r="S72" s="187">
        <v>7.7700000000000005E-2</v>
      </c>
      <c r="AA72" s="187">
        <v>2.9499999999999998E-2</v>
      </c>
    </row>
    <row r="73" spans="1:27" ht="13.35" customHeight="1">
      <c r="A73" s="77" t="s">
        <v>423</v>
      </c>
      <c r="O73" s="76"/>
      <c r="S73" s="76"/>
      <c r="AA73" s="76"/>
    </row>
    <row r="74" spans="1:27" ht="13.35" customHeight="1">
      <c r="A74" s="16" t="s">
        <v>389</v>
      </c>
      <c r="B74" s="185" t="str">
        <f>B29</f>
        <v>B</v>
      </c>
      <c r="C74" s="17">
        <f>C29</f>
        <v>1791000000</v>
      </c>
      <c r="E74" s="17">
        <f>E29</f>
        <v>1750000000</v>
      </c>
      <c r="G74" s="17">
        <f>G29</f>
        <v>1657000000</v>
      </c>
      <c r="I74" s="17">
        <f>I29</f>
        <v>1637000000</v>
      </c>
      <c r="K74" s="17">
        <f>K29</f>
        <v>1638000000</v>
      </c>
      <c r="M74" s="17">
        <f>M29</f>
        <v>41000000</v>
      </c>
      <c r="O74" s="121">
        <v>2.3599999999999999E-2</v>
      </c>
      <c r="Q74" s="17">
        <f>Q29</f>
        <v>153000000</v>
      </c>
      <c r="S74" s="121">
        <v>9.2899999999999996E-2</v>
      </c>
      <c r="U74" s="17">
        <f>U29</f>
        <v>5198000000</v>
      </c>
      <c r="W74" s="17">
        <f>W29</f>
        <v>4854000000</v>
      </c>
      <c r="Y74" s="17">
        <f>Y29</f>
        <v>344000000</v>
      </c>
      <c r="AA74" s="121">
        <v>7.0699999999999999E-2</v>
      </c>
    </row>
    <row r="75" spans="1:27" ht="13.35" customHeight="1">
      <c r="A75" s="16" t="s">
        <v>399</v>
      </c>
      <c r="B75" s="185" t="str">
        <f>B33</f>
        <v>D</v>
      </c>
      <c r="C75" s="22">
        <f>C33</f>
        <v>957000000</v>
      </c>
      <c r="E75" s="22">
        <f>E33</f>
        <v>960000000</v>
      </c>
      <c r="G75" s="22">
        <f>G33</f>
        <v>979000000</v>
      </c>
      <c r="I75" s="22">
        <f>I33</f>
        <v>949000000</v>
      </c>
      <c r="K75" s="22">
        <f>K33</f>
        <v>954000000</v>
      </c>
      <c r="M75" s="22">
        <f>M33</f>
        <v>-3000000</v>
      </c>
      <c r="O75" s="186">
        <v>-2.8E-3</v>
      </c>
      <c r="Q75" s="22">
        <f>Q33</f>
        <v>3000000</v>
      </c>
      <c r="S75" s="186">
        <v>3.2000000000000002E-3</v>
      </c>
      <c r="U75" s="22">
        <f>U33</f>
        <v>2896000000</v>
      </c>
      <c r="W75" s="22">
        <f>W33</f>
        <v>2830000000</v>
      </c>
      <c r="Y75" s="22">
        <f>Y33</f>
        <v>66000000</v>
      </c>
      <c r="AA75" s="186">
        <v>2.3199999999999998E-2</v>
      </c>
    </row>
    <row r="76" spans="1:27" ht="13.35" customHeight="1">
      <c r="A76" s="16" t="s">
        <v>424</v>
      </c>
      <c r="O76" s="187">
        <v>2.64E-2</v>
      </c>
      <c r="S76" s="187">
        <v>8.9700000000000002E-2</v>
      </c>
      <c r="AA76" s="187">
        <v>4.7500000000000001E-2</v>
      </c>
    </row>
    <row r="77" spans="1:27" ht="13.35" customHeight="1">
      <c r="A77" s="77" t="s">
        <v>425</v>
      </c>
      <c r="O77" s="76"/>
      <c r="S77" s="76"/>
      <c r="AA77" s="76"/>
    </row>
    <row r="78" spans="1:27" ht="13.35" customHeight="1">
      <c r="A78" s="16" t="s">
        <v>426</v>
      </c>
      <c r="B78" s="185" t="str">
        <f>CONCATENATE(B31,"/",B27)</f>
        <v>C/A</v>
      </c>
      <c r="C78" s="39">
        <v>0.55179555871939301</v>
      </c>
      <c r="E78" s="39">
        <v>0.55909611922980895</v>
      </c>
      <c r="G78" s="39">
        <v>0.61098159161933097</v>
      </c>
      <c r="I78" s="39">
        <v>0.60279798837491905</v>
      </c>
      <c r="K78" s="39">
        <v>0.594031906164186</v>
      </c>
      <c r="M78" s="155">
        <v>-0.73000000000000798</v>
      </c>
      <c r="Q78" s="155">
        <v>-4.22</v>
      </c>
      <c r="U78" s="39">
        <v>0.57312667897834202</v>
      </c>
      <c r="W78" s="39">
        <v>0.58938952131432099</v>
      </c>
      <c r="Y78" s="155">
        <v>-1.63</v>
      </c>
    </row>
    <row r="79" spans="1:27" ht="13.35" customHeight="1">
      <c r="A79" s="16" t="s">
        <v>427</v>
      </c>
      <c r="B79" s="185" t="str">
        <f>CONCATENATE(B33,"/",B29)</f>
        <v>D/B</v>
      </c>
      <c r="C79" s="39">
        <v>0.53440508043368196</v>
      </c>
      <c r="E79" s="39">
        <v>0.54853296843607302</v>
      </c>
      <c r="G79" s="39">
        <v>0.59084069708322595</v>
      </c>
      <c r="I79" s="39">
        <v>0.58016899789895204</v>
      </c>
      <c r="K79" s="39">
        <v>0.58220923269882296</v>
      </c>
      <c r="M79" s="155">
        <v>-1.41</v>
      </c>
      <c r="Q79" s="155">
        <v>-4.78000000000001</v>
      </c>
      <c r="U79" s="39">
        <v>0.55715713387507304</v>
      </c>
      <c r="W79" s="39">
        <v>0.58300334427604705</v>
      </c>
      <c r="Y79" s="155">
        <v>-2.5799999999999899</v>
      </c>
    </row>
    <row r="80" spans="1:27" ht="13.35" hidden="1" customHeight="1">
      <c r="A80" s="77" t="s">
        <v>428</v>
      </c>
    </row>
    <row r="81" spans="1:27" ht="13.35" hidden="1" customHeight="1">
      <c r="A81" s="16" t="s">
        <v>97</v>
      </c>
      <c r="B81" s="185" t="str">
        <f>B23&amp;"/"&amp;B27</f>
        <v>A/A</v>
      </c>
      <c r="C81" s="19">
        <v>0.36504736470683202</v>
      </c>
      <c r="E81" s="18">
        <v>0.33718862713999198</v>
      </c>
      <c r="G81" s="19">
        <v>0.300115641468369</v>
      </c>
      <c r="I81" s="19">
        <v>0.30158653360225202</v>
      </c>
      <c r="K81" s="19">
        <v>0.30158653360225202</v>
      </c>
      <c r="M81" s="155">
        <v>3</v>
      </c>
      <c r="Q81" s="155">
        <v>7</v>
      </c>
      <c r="U81" s="19">
        <v>0.33496445882634601</v>
      </c>
      <c r="W81" s="19">
        <v>0.28502521755299898</v>
      </c>
      <c r="Y81" s="155">
        <v>4</v>
      </c>
    </row>
    <row r="82" spans="1:27" ht="13.35" hidden="1" customHeight="1">
      <c r="A82" s="16" t="s">
        <v>429</v>
      </c>
      <c r="B82" s="185" t="str">
        <f>B25&amp;"/"&amp;B29</f>
        <v>B/B</v>
      </c>
      <c r="C82" s="19">
        <v>0.36503828417121897</v>
      </c>
      <c r="E82" s="19">
        <v>0.33717967903471802</v>
      </c>
      <c r="G82" s="19">
        <v>0.30010661611511402</v>
      </c>
      <c r="I82" s="19">
        <v>0.30158078225844098</v>
      </c>
      <c r="K82" s="19">
        <v>0.30158078225844098</v>
      </c>
      <c r="M82" s="155">
        <v>3</v>
      </c>
      <c r="Q82" s="155">
        <v>7</v>
      </c>
      <c r="U82" s="19">
        <v>0.334955383939877</v>
      </c>
      <c r="W82" s="19">
        <v>0.28502509012379801</v>
      </c>
      <c r="Y82" s="155">
        <v>4</v>
      </c>
    </row>
    <row r="83" spans="1:27" ht="13.35" customHeight="1">
      <c r="A83" s="77" t="s">
        <v>430</v>
      </c>
    </row>
    <row r="84" spans="1:27" ht="13.35" customHeight="1">
      <c r="A84" s="16" t="s">
        <v>93</v>
      </c>
      <c r="B84" s="185" t="str">
        <f>CONCATENATE(B51,"/",B47)</f>
        <v>G/E</v>
      </c>
      <c r="C84" s="39">
        <v>0.16101599999999999</v>
      </c>
      <c r="E84" s="121">
        <v>0.17685600000000001</v>
      </c>
      <c r="G84" s="39">
        <v>0.241282</v>
      </c>
      <c r="I84" s="39">
        <v>0.16764699999999999</v>
      </c>
      <c r="K84" s="39">
        <v>0.20458100000000001</v>
      </c>
      <c r="M84" s="155">
        <v>-1.59</v>
      </c>
      <c r="Q84" s="155">
        <v>-4.3600000000000003</v>
      </c>
      <c r="U84" s="39">
        <v>0.172656</v>
      </c>
      <c r="W84" s="39">
        <v>0.21582399999999999</v>
      </c>
      <c r="Y84" s="155">
        <v>-4.3099999999999996</v>
      </c>
    </row>
    <row r="85" spans="1:27" ht="13.35" customHeight="1">
      <c r="A85" s="16" t="s">
        <v>431</v>
      </c>
      <c r="B85" s="185" t="str">
        <f>CONCATENATE(B53,"/",B49)</f>
        <v>H/F</v>
      </c>
      <c r="C85" s="39">
        <v>0.167875</v>
      </c>
      <c r="E85" s="39">
        <v>0.19356499999999999</v>
      </c>
      <c r="G85" s="39">
        <v>0.24517800000000001</v>
      </c>
      <c r="I85" s="39">
        <v>0.21521699999999999</v>
      </c>
      <c r="K85" s="39">
        <v>0.22287399999999999</v>
      </c>
      <c r="M85" s="155">
        <v>-2.57</v>
      </c>
      <c r="Q85" s="155">
        <v>-5.5</v>
      </c>
      <c r="U85" s="39">
        <v>0.185669</v>
      </c>
      <c r="W85" s="39">
        <v>0.22203999999999999</v>
      </c>
      <c r="Y85" s="155">
        <v>-3.63</v>
      </c>
    </row>
    <row r="86" spans="1:27" ht="22.5">
      <c r="A86" s="77" t="s">
        <v>432</v>
      </c>
    </row>
    <row r="87" spans="1:27" ht="13.35" customHeight="1">
      <c r="A87" s="16" t="s">
        <v>433</v>
      </c>
      <c r="B87" s="185" t="s">
        <v>434</v>
      </c>
      <c r="C87" s="17">
        <v>20534000000</v>
      </c>
      <c r="E87" s="17">
        <v>20446000000</v>
      </c>
      <c r="G87" s="17">
        <v>20223000000</v>
      </c>
      <c r="I87" s="17">
        <v>20400000000</v>
      </c>
      <c r="K87" s="17">
        <v>20533000000</v>
      </c>
      <c r="M87" s="17">
        <v>88000000</v>
      </c>
      <c r="O87" s="18">
        <v>4.3040203462779997E-3</v>
      </c>
      <c r="Q87" s="17">
        <v>1000000</v>
      </c>
      <c r="S87" s="18">
        <v>4.8702089319631798E-5</v>
      </c>
      <c r="U87" s="17">
        <v>20401000000</v>
      </c>
      <c r="W87" s="17">
        <v>20300000000</v>
      </c>
      <c r="Y87" s="17">
        <v>101000000</v>
      </c>
      <c r="AA87" s="18">
        <v>4.9753694581280801E-3</v>
      </c>
    </row>
    <row r="88" spans="1:27" ht="13.35" customHeight="1">
      <c r="A88" s="16" t="s">
        <v>85</v>
      </c>
      <c r="B88" s="185" t="str">
        <f>CONCATENATE(B59,"/",B87)</f>
        <v>K/M</v>
      </c>
      <c r="C88" s="39">
        <v>5.5981279205073703E-2</v>
      </c>
      <c r="E88" s="39">
        <v>4.4353440436911203E-2</v>
      </c>
      <c r="G88" s="39">
        <v>2.3734362629926498E-3</v>
      </c>
      <c r="I88" s="39">
        <v>8.2962633837056599E-2</v>
      </c>
      <c r="K88" s="39">
        <v>8.35390707828218E-2</v>
      </c>
      <c r="M88" s="155">
        <v>1.1599999999999999</v>
      </c>
      <c r="Q88" s="155">
        <v>-2.75</v>
      </c>
      <c r="U88" s="39">
        <v>3.4462709041798101E-2</v>
      </c>
      <c r="W88" s="39">
        <v>8.5026328736946793E-2</v>
      </c>
      <c r="Y88" s="155">
        <v>-5.05</v>
      </c>
    </row>
    <row r="89" spans="1:27" ht="13.35" customHeight="1">
      <c r="A89" s="16" t="s">
        <v>435</v>
      </c>
      <c r="B89" s="185" t="str">
        <f>CONCATENATE(B61,"/",B87)</f>
        <v>L/M</v>
      </c>
      <c r="C89" s="39">
        <v>6.0506916293103098E-2</v>
      </c>
      <c r="E89" s="39">
        <v>4.6278053022285999E-2</v>
      </c>
      <c r="G89" s="39">
        <v>7.3532414726935899E-3</v>
      </c>
      <c r="I89" s="39">
        <v>8.3620814490107304E-2</v>
      </c>
      <c r="K89" s="39">
        <v>8.4454195839229501E-2</v>
      </c>
      <c r="M89" s="155">
        <v>1.42</v>
      </c>
      <c r="Q89" s="155">
        <v>-2.4</v>
      </c>
      <c r="U89" s="39">
        <v>3.8272124089765602E-2</v>
      </c>
      <c r="W89" s="39">
        <v>8.5915149995502399E-2</v>
      </c>
      <c r="Y89" s="155">
        <v>-4.76</v>
      </c>
    </row>
    <row r="90" spans="1:27" ht="23.25" customHeight="1">
      <c r="A90" s="77" t="s">
        <v>436</v>
      </c>
    </row>
    <row r="91" spans="1:27" ht="13.35" customHeight="1">
      <c r="A91" s="16" t="s">
        <v>433</v>
      </c>
      <c r="B91" s="185" t="str">
        <f>B87</f>
        <v>M</v>
      </c>
      <c r="C91" s="17">
        <v>20534000000</v>
      </c>
      <c r="E91" s="17">
        <v>20446000000</v>
      </c>
      <c r="G91" s="17">
        <v>20223000000</v>
      </c>
      <c r="I91" s="17">
        <v>20400000000</v>
      </c>
      <c r="K91" s="17">
        <v>20533000000</v>
      </c>
      <c r="M91" s="17">
        <v>88000000</v>
      </c>
      <c r="O91" s="18">
        <v>4.3040203462779997E-3</v>
      </c>
      <c r="Q91" s="17">
        <v>1000000</v>
      </c>
      <c r="S91" s="18">
        <v>4.8702089319631798E-5</v>
      </c>
      <c r="U91" s="17">
        <v>20401000000</v>
      </c>
      <c r="W91" s="17">
        <v>20300000000</v>
      </c>
      <c r="Y91" s="17">
        <v>101000000</v>
      </c>
      <c r="AA91" s="18">
        <v>4.9753694581280801E-3</v>
      </c>
    </row>
    <row r="92" spans="1:27" ht="13.35" customHeight="1">
      <c r="A92" s="16" t="s">
        <v>437</v>
      </c>
      <c r="C92" s="22">
        <v>7050000000</v>
      </c>
      <c r="E92" s="22">
        <v>7050000000</v>
      </c>
      <c r="G92" s="22">
        <v>7046000000</v>
      </c>
      <c r="I92" s="22">
        <v>7044000000</v>
      </c>
      <c r="K92" s="22">
        <v>7044000000</v>
      </c>
      <c r="M92" s="22">
        <v>0</v>
      </c>
      <c r="O92" s="19">
        <v>0</v>
      </c>
      <c r="Q92" s="22">
        <v>6000000</v>
      </c>
      <c r="S92" s="19">
        <v>8.5178875638841601E-4</v>
      </c>
      <c r="U92" s="22">
        <v>7049000000</v>
      </c>
      <c r="W92" s="22">
        <v>7034000000</v>
      </c>
      <c r="Y92" s="22">
        <v>15000000</v>
      </c>
      <c r="AA92" s="19">
        <v>2.1324992891669E-3</v>
      </c>
    </row>
    <row r="93" spans="1:27" ht="13.35" customHeight="1">
      <c r="A93" s="16" t="s">
        <v>438</v>
      </c>
      <c r="C93" s="22">
        <v>62000000</v>
      </c>
      <c r="E93" s="22">
        <v>65000000</v>
      </c>
      <c r="G93" s="22">
        <v>67000000</v>
      </c>
      <c r="I93" s="22">
        <v>69000000</v>
      </c>
      <c r="K93" s="22">
        <v>73000000</v>
      </c>
      <c r="M93" s="22">
        <v>-3000000</v>
      </c>
      <c r="O93" s="19">
        <v>-4.6153846153846198E-2</v>
      </c>
      <c r="Q93" s="22">
        <v>-11000000</v>
      </c>
      <c r="S93" s="19">
        <v>-0.150684931506849</v>
      </c>
      <c r="U93" s="22">
        <v>65000000</v>
      </c>
      <c r="W93" s="22">
        <v>71000000</v>
      </c>
      <c r="Y93" s="22">
        <v>-6000000</v>
      </c>
      <c r="AA93" s="19">
        <v>-8.4507042253521097E-2</v>
      </c>
    </row>
    <row r="94" spans="1:27" ht="13.35" customHeight="1">
      <c r="A94" s="16" t="s">
        <v>439</v>
      </c>
      <c r="C94" s="20">
        <v>375000000</v>
      </c>
      <c r="E94" s="20">
        <v>375000000</v>
      </c>
      <c r="G94" s="20">
        <v>374000000</v>
      </c>
      <c r="I94" s="20">
        <v>373000000</v>
      </c>
      <c r="K94" s="20">
        <v>372000000</v>
      </c>
      <c r="M94" s="20">
        <v>0</v>
      </c>
      <c r="O94" s="19">
        <v>0</v>
      </c>
      <c r="Q94" s="20">
        <v>3000000</v>
      </c>
      <c r="S94" s="19">
        <v>8.0645161290322596E-3</v>
      </c>
      <c r="U94" s="20">
        <v>375000000</v>
      </c>
      <c r="W94" s="20">
        <v>371000000</v>
      </c>
      <c r="Y94" s="20">
        <v>4000000</v>
      </c>
      <c r="AA94" s="19">
        <v>1.07816711590297E-2</v>
      </c>
    </row>
    <row r="95" spans="1:27" ht="13.35" customHeight="1">
      <c r="A95" s="16" t="s">
        <v>440</v>
      </c>
      <c r="B95" s="185" t="s">
        <v>441</v>
      </c>
      <c r="C95" s="35">
        <v>13797000000</v>
      </c>
      <c r="E95" s="35">
        <v>13706000000</v>
      </c>
      <c r="G95" s="35">
        <v>13484000000</v>
      </c>
      <c r="I95" s="35">
        <v>13660000000</v>
      </c>
      <c r="K95" s="35">
        <v>13788000000</v>
      </c>
      <c r="M95" s="35">
        <v>91000000</v>
      </c>
      <c r="O95" s="18">
        <v>6.6394279877425898E-3</v>
      </c>
      <c r="Q95" s="35">
        <v>9000000</v>
      </c>
      <c r="S95" s="18">
        <v>6.52741514360313E-4</v>
      </c>
      <c r="U95" s="35">
        <v>13662000000</v>
      </c>
      <c r="V95" s="73"/>
      <c r="W95" s="35">
        <v>13566000000</v>
      </c>
      <c r="Y95" s="35">
        <v>96000000</v>
      </c>
      <c r="AA95" s="18">
        <v>7.0765148164529E-3</v>
      </c>
    </row>
    <row r="96" spans="1:27" ht="13.35" customHeight="1">
      <c r="A96" s="16" t="s">
        <v>442</v>
      </c>
      <c r="B96" s="185" t="str">
        <f>CONCATENATE(B59,"/",B95)</f>
        <v>K/N</v>
      </c>
      <c r="C96" s="188">
        <v>8.3314394506961098E-2</v>
      </c>
      <c r="E96" s="188">
        <v>6.6165343589338704E-2</v>
      </c>
      <c r="G96" s="188">
        <v>3.55966580029691E-3</v>
      </c>
      <c r="I96" s="188">
        <v>0.12390067319224</v>
      </c>
      <c r="K96" s="188">
        <v>0.124407503214804</v>
      </c>
      <c r="M96" s="189">
        <v>1.71</v>
      </c>
      <c r="Q96" s="189">
        <v>-4.1100000000000003</v>
      </c>
      <c r="U96" s="188">
        <v>5.14600499351364E-2</v>
      </c>
      <c r="W96" s="188">
        <v>0.12723760865285499</v>
      </c>
      <c r="Y96" s="189">
        <v>-7.57</v>
      </c>
    </row>
    <row r="97" spans="1:27" ht="13.35" customHeight="1">
      <c r="A97" s="16" t="s">
        <v>443</v>
      </c>
      <c r="B97" s="185" t="str">
        <f>CONCATENATE(B61,"/",B95)</f>
        <v>L/N</v>
      </c>
      <c r="C97" s="39">
        <v>9.0049694576939607E-2</v>
      </c>
      <c r="E97" s="39">
        <v>6.9036432094159994E-2</v>
      </c>
      <c r="G97" s="39">
        <v>1.1028348475079001E-2</v>
      </c>
      <c r="I97" s="39">
        <v>0.124883634101548</v>
      </c>
      <c r="K97" s="39">
        <v>0.125770319706897</v>
      </c>
      <c r="M97" s="155">
        <v>2.1</v>
      </c>
      <c r="Q97" s="155">
        <v>-3.58</v>
      </c>
      <c r="U97" s="39">
        <v>5.7148305270905503E-2</v>
      </c>
      <c r="W97" s="39">
        <v>0.12856768479677899</v>
      </c>
      <c r="Y97" s="155">
        <v>-7.15</v>
      </c>
    </row>
    <row r="98" spans="1:27" ht="13.35" customHeight="1">
      <c r="A98" s="77" t="s">
        <v>444</v>
      </c>
    </row>
    <row r="99" spans="1:27" ht="13.35" customHeight="1">
      <c r="A99" s="16" t="s">
        <v>445</v>
      </c>
      <c r="B99" s="185" t="s">
        <v>446</v>
      </c>
      <c r="C99" s="17">
        <v>177675000000</v>
      </c>
      <c r="E99" s="17">
        <v>179793000000</v>
      </c>
      <c r="G99" s="17">
        <v>167177000000</v>
      </c>
      <c r="I99" s="17">
        <v>164646000000</v>
      </c>
      <c r="K99" s="17">
        <v>162110000000</v>
      </c>
      <c r="M99" s="17">
        <v>-2118000000</v>
      </c>
      <c r="O99" s="18">
        <v>-1.1780213912666201E-2</v>
      </c>
      <c r="Q99" s="17">
        <v>15565000000</v>
      </c>
      <c r="S99" s="18">
        <v>9.6015051508235194E-2</v>
      </c>
      <c r="U99" s="17">
        <v>174892000000</v>
      </c>
      <c r="W99" s="17">
        <v>161344000000</v>
      </c>
      <c r="Y99" s="17">
        <v>13548000000</v>
      </c>
      <c r="AA99" s="18">
        <v>8.3969654898849694E-2</v>
      </c>
    </row>
    <row r="100" spans="1:27" ht="13.35" customHeight="1">
      <c r="A100" s="16" t="s">
        <v>89</v>
      </c>
      <c r="B100" s="185" t="str">
        <f>CONCATENATE(B55,"/",B99)</f>
        <v>I/O</v>
      </c>
      <c r="C100" s="39">
        <v>7.0426470015318701E-3</v>
      </c>
      <c r="E100" s="39">
        <v>5.6591286844604504E-3</v>
      </c>
      <c r="G100" s="39">
        <v>8.1742247427211805E-4</v>
      </c>
      <c r="I100" s="39">
        <v>1.0828308968255601E-2</v>
      </c>
      <c r="K100" s="39">
        <v>1.09829733335276E-2</v>
      </c>
      <c r="M100" s="155">
        <v>0.13</v>
      </c>
      <c r="Q100" s="155">
        <v>-0.4</v>
      </c>
      <c r="U100" s="39">
        <v>4.5939845519527896E-3</v>
      </c>
      <c r="W100" s="39">
        <v>1.11137085111412E-2</v>
      </c>
      <c r="Y100" s="155">
        <v>-0.65</v>
      </c>
    </row>
    <row r="101" spans="1:27" ht="13.35" customHeight="1">
      <c r="A101" s="16" t="s">
        <v>447</v>
      </c>
      <c r="B101" s="185" t="str">
        <f>CONCATENATE(B57,"/",B99)</f>
        <v>J/O</v>
      </c>
      <c r="C101" s="39">
        <v>7.5656690528260002E-3</v>
      </c>
      <c r="E101" s="39">
        <v>5.8779968134555398E-3</v>
      </c>
      <c r="G101" s="39">
        <v>1.41981649511933E-3</v>
      </c>
      <c r="I101" s="39">
        <v>1.0909857498992301E-2</v>
      </c>
      <c r="K101" s="39">
        <v>1.10988837848246E-2</v>
      </c>
      <c r="M101" s="155">
        <v>0.17</v>
      </c>
      <c r="Q101" s="155">
        <v>-0.35</v>
      </c>
      <c r="U101" s="39">
        <v>5.0383589964828803E-3</v>
      </c>
      <c r="W101" s="39">
        <v>1.12255398640038E-2</v>
      </c>
      <c r="Y101" s="155">
        <v>-0.62</v>
      </c>
    </row>
    <row r="102" spans="1:27" ht="23.25" customHeight="1">
      <c r="A102" s="77" t="s">
        <v>448</v>
      </c>
    </row>
    <row r="103" spans="1:27" ht="13.35" customHeight="1">
      <c r="A103" s="16" t="s">
        <v>445</v>
      </c>
      <c r="B103" s="185" t="s">
        <v>449</v>
      </c>
      <c r="C103" s="17">
        <f>C99</f>
        <v>177675000000</v>
      </c>
      <c r="E103" s="17">
        <f>E99</f>
        <v>179793000000</v>
      </c>
      <c r="G103" s="17">
        <f>G99</f>
        <v>167177000000</v>
      </c>
      <c r="I103" s="17">
        <f>I99</f>
        <v>164646000000</v>
      </c>
      <c r="K103" s="17">
        <f>K99</f>
        <v>162110000000</v>
      </c>
      <c r="M103" s="17">
        <f>C103-E103</f>
        <v>-2118000000</v>
      </c>
      <c r="O103" s="18">
        <f>IF(AND(E103=0,M103&lt;&gt;0),1,IFERROR(IF(ABS(M103)/ABS(E103)&gt;2.5,"NM",IFERROR(+M103/E103,0)),0))</f>
        <v>-1.1780213912666232E-2</v>
      </c>
      <c r="Q103" s="17">
        <f>C103-K103</f>
        <v>15565000000</v>
      </c>
      <c r="S103" s="18">
        <f>IF(AND(K103=0,Q103&lt;&gt;0),1,IFERROR(IF(ABS(Q103)/ABS(K103)&gt;2.5,"NM",IFERROR(+Q103/K103,0)),0))</f>
        <v>9.6015051508235152E-2</v>
      </c>
      <c r="U103" s="17">
        <f>U99</f>
        <v>174892000000</v>
      </c>
      <c r="W103" s="17">
        <f>W99</f>
        <v>161344000000</v>
      </c>
      <c r="Y103" s="17">
        <f>U103-W103</f>
        <v>13548000000</v>
      </c>
      <c r="AA103" s="18">
        <f>IF(AND(W103=0,Y103&lt;&gt;0),1,IFERROR(IF(ABS(Y103)/ABS(W103)&gt;2.5,"NM",IFERROR(+Y103/W103,0)),0))</f>
        <v>8.3969654898849666E-2</v>
      </c>
    </row>
    <row r="104" spans="1:27" ht="13.35" customHeight="1">
      <c r="A104" s="16" t="s">
        <v>437</v>
      </c>
      <c r="C104" s="22">
        <v>7050000000</v>
      </c>
      <c r="E104" s="22">
        <v>7050000000</v>
      </c>
      <c r="G104" s="22">
        <v>7046000000</v>
      </c>
      <c r="I104" s="22">
        <v>7044000000</v>
      </c>
      <c r="K104" s="22">
        <v>7044000000</v>
      </c>
      <c r="M104" s="22">
        <v>0</v>
      </c>
      <c r="O104" s="19">
        <v>0</v>
      </c>
      <c r="Q104" s="22">
        <v>6000000</v>
      </c>
      <c r="S104" s="19">
        <v>8.5178875638841601E-4</v>
      </c>
      <c r="U104" s="22">
        <v>7049000000</v>
      </c>
      <c r="W104" s="22">
        <v>7034000000</v>
      </c>
      <c r="Y104" s="22">
        <v>15000000</v>
      </c>
      <c r="AA104" s="19">
        <v>2.1324992891669E-3</v>
      </c>
    </row>
    <row r="105" spans="1:27" ht="13.35" customHeight="1">
      <c r="A105" s="16" t="s">
        <v>438</v>
      </c>
      <c r="C105" s="22">
        <v>62000000</v>
      </c>
      <c r="E105" s="22">
        <v>65000000</v>
      </c>
      <c r="G105" s="22">
        <v>67000000</v>
      </c>
      <c r="I105" s="22">
        <v>69000000</v>
      </c>
      <c r="K105" s="22">
        <v>73000000</v>
      </c>
      <c r="M105" s="22">
        <v>-3000000</v>
      </c>
      <c r="O105" s="19">
        <v>-4.6153846153846198E-2</v>
      </c>
      <c r="Q105" s="22">
        <v>-11000000</v>
      </c>
      <c r="S105" s="19">
        <v>-0.150684931506849</v>
      </c>
      <c r="U105" s="22">
        <v>65000000</v>
      </c>
      <c r="W105" s="22">
        <v>71000000</v>
      </c>
      <c r="Y105" s="22">
        <v>-6000000</v>
      </c>
      <c r="AA105" s="19">
        <v>-8.4507042253521097E-2</v>
      </c>
    </row>
    <row r="106" spans="1:27" ht="13.35" customHeight="1">
      <c r="A106" s="16" t="s">
        <v>439</v>
      </c>
      <c r="C106" s="20">
        <v>375000000</v>
      </c>
      <c r="E106" s="20">
        <v>375000000</v>
      </c>
      <c r="G106" s="20">
        <v>374000000</v>
      </c>
      <c r="I106" s="20">
        <v>373000000</v>
      </c>
      <c r="K106" s="20">
        <v>372000000</v>
      </c>
      <c r="M106" s="20">
        <v>0</v>
      </c>
      <c r="O106" s="19">
        <v>0</v>
      </c>
      <c r="Q106" s="20">
        <v>3000000</v>
      </c>
      <c r="S106" s="19">
        <v>8.0645161290322596E-3</v>
      </c>
      <c r="U106" s="20">
        <v>375000000</v>
      </c>
      <c r="W106" s="20">
        <v>371000000</v>
      </c>
      <c r="Y106" s="20">
        <v>4000000</v>
      </c>
      <c r="AA106" s="19">
        <v>1.07816711590297E-2</v>
      </c>
    </row>
    <row r="107" spans="1:27" ht="13.35" customHeight="1" thickBot="1">
      <c r="A107" s="16" t="s">
        <v>450</v>
      </c>
      <c r="B107" s="185" t="s">
        <v>451</v>
      </c>
      <c r="C107" s="35">
        <f>IFERROR(C103-C104-C105+C106,"X")</f>
        <v>170938000000</v>
      </c>
      <c r="E107" s="35">
        <f>E103-E104-E105+E106</f>
        <v>173053000000</v>
      </c>
      <c r="G107" s="35">
        <f>G103-G104-G105+G106</f>
        <v>160438000000</v>
      </c>
      <c r="I107" s="35">
        <f>I103-I104-I105+I106</f>
        <v>157906000000</v>
      </c>
      <c r="K107" s="35">
        <f>K103-K104-K105+K106</f>
        <v>155365000000</v>
      </c>
      <c r="M107" s="35">
        <f>C107-E107</f>
        <v>-2115000000</v>
      </c>
      <c r="O107" s="18">
        <f>IF(AND(E107=0,M107&lt;&gt;0),1,IFERROR(IF(ABS(M107)/ABS(E107)&gt;2.5,"NM",IFERROR(+M107/E107,0)),0))</f>
        <v>-1.2221689309055607E-2</v>
      </c>
      <c r="Q107" s="35">
        <f>C107-K107</f>
        <v>15573000000</v>
      </c>
      <c r="S107" s="18">
        <f>IF(AND(K107=0,Q107&lt;&gt;0),1,IFERROR(IF(ABS(Q107)/ABS(K107)&gt;2.5,"NM",IFERROR(+Q107/K107,0)),0))</f>
        <v>0.10023493064718567</v>
      </c>
      <c r="U107" s="35">
        <f>IFERROR(U103-U104-U105+U106,"X")</f>
        <v>168153000000</v>
      </c>
      <c r="W107" s="35">
        <f>W103-W104-W105+W106</f>
        <v>154610000000</v>
      </c>
      <c r="Y107" s="35">
        <f>U107-W107</f>
        <v>13543000000</v>
      </c>
      <c r="AA107" s="18">
        <f>IF(AND(W107=0,Y107&lt;&gt;0),1,IFERROR(IF(ABS(Y107)/ABS(W107)&gt;2.5,"NM",IFERROR(+Y107/W107,0)),0))</f>
        <v>8.759459284651705E-2</v>
      </c>
    </row>
    <row r="108" spans="1:27" ht="13.35" customHeight="1" thickTop="1">
      <c r="A108" s="16" t="s">
        <v>452</v>
      </c>
      <c r="B108" s="185" t="str">
        <f>CONCATENATE(B55,"/",B107)</f>
        <v>I/Q</v>
      </c>
      <c r="C108" s="188">
        <v>7.3201909588376602E-3</v>
      </c>
      <c r="E108" s="188">
        <v>5.87954614567485E-3</v>
      </c>
      <c r="G108" s="188">
        <v>8.51758026767271E-4</v>
      </c>
      <c r="I108" s="188">
        <v>1.12905178242085E-2</v>
      </c>
      <c r="K108" s="188">
        <v>1.14598000675942E-2</v>
      </c>
      <c r="M108" s="189">
        <v>0.14000000000000001</v>
      </c>
      <c r="Q108" s="189">
        <v>-0.42</v>
      </c>
      <c r="U108" s="188">
        <v>4.7780852598636701E-3</v>
      </c>
      <c r="W108" s="188">
        <v>1.15978120233114E-2</v>
      </c>
      <c r="Y108" s="189">
        <v>-0.68</v>
      </c>
    </row>
    <row r="109" spans="1:27" ht="13.35" customHeight="1">
      <c r="A109" s="16" t="s">
        <v>453</v>
      </c>
      <c r="B109" s="185" t="str">
        <f>CONCATENATE(B57,"/",B107)</f>
        <v>J/Q</v>
      </c>
      <c r="C109" s="39">
        <v>7.8638248070659195E-3</v>
      </c>
      <c r="E109" s="39">
        <v>6.1069389716725498E-3</v>
      </c>
      <c r="G109" s="39">
        <v>1.47945540319445E-3</v>
      </c>
      <c r="I109" s="39">
        <v>1.13755472727142E-2</v>
      </c>
      <c r="K109" s="39">
        <v>1.1580742781126301E-2</v>
      </c>
      <c r="M109" s="155">
        <v>0.18</v>
      </c>
      <c r="Q109" s="155">
        <v>-0.37</v>
      </c>
      <c r="U109" s="39">
        <v>5.2402676984978497E-3</v>
      </c>
      <c r="W109" s="39">
        <v>1.1714514652997301E-2</v>
      </c>
      <c r="Y109" s="155">
        <v>-0.65</v>
      </c>
    </row>
    <row r="110" spans="1:27" ht="19.149999999999999" customHeight="1"/>
    <row r="111" spans="1:27" ht="15.75" customHeight="1">
      <c r="A111" s="282" t="s">
        <v>380</v>
      </c>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row>
    <row r="112" spans="1:27" ht="15.75" customHeight="1">
      <c r="A112" s="282" t="s">
        <v>32</v>
      </c>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row>
    <row r="113" spans="1:27" ht="14.1" customHeight="1">
      <c r="C113" s="251" t="s">
        <v>33</v>
      </c>
      <c r="D113" s="241"/>
      <c r="E113" s="241"/>
      <c r="F113" s="241"/>
      <c r="G113" s="241"/>
      <c r="H113" s="241"/>
      <c r="I113" s="241"/>
      <c r="J113" s="241"/>
      <c r="K113" s="241"/>
      <c r="L113" s="241"/>
      <c r="M113" s="241"/>
      <c r="N113" s="241"/>
      <c r="O113" s="241"/>
      <c r="P113" s="241"/>
      <c r="Q113" s="241"/>
      <c r="R113" s="241"/>
      <c r="S113" s="241"/>
      <c r="U113" s="251" t="s">
        <v>34</v>
      </c>
      <c r="V113" s="241"/>
      <c r="W113" s="241"/>
      <c r="X113" s="241"/>
      <c r="Y113" s="241"/>
      <c r="Z113" s="241"/>
      <c r="AA113" s="241"/>
    </row>
    <row r="114" spans="1:27" ht="14.1" customHeight="1">
      <c r="C114" s="9"/>
      <c r="D114" s="9"/>
      <c r="E114" s="9"/>
      <c r="F114" s="9"/>
      <c r="G114" s="9"/>
      <c r="H114" s="9"/>
      <c r="I114" s="9"/>
      <c r="J114" s="9"/>
      <c r="K114" s="9"/>
      <c r="L114" s="9"/>
      <c r="M114" s="250" t="s">
        <v>35</v>
      </c>
      <c r="N114" s="250"/>
      <c r="O114" s="250"/>
      <c r="P114" s="250"/>
      <c r="Q114" s="250"/>
      <c r="R114" s="250"/>
      <c r="S114" s="250"/>
      <c r="U114" s="9"/>
      <c r="V114" s="9"/>
      <c r="W114" s="9"/>
      <c r="X114" s="9"/>
      <c r="Y114" s="250" t="s">
        <v>36</v>
      </c>
      <c r="Z114" s="250"/>
      <c r="AA114" s="250"/>
    </row>
    <row r="115" spans="1:27" ht="14.1" customHeight="1">
      <c r="C115" s="11" t="s">
        <v>37</v>
      </c>
      <c r="E115" s="11" t="s">
        <v>38</v>
      </c>
      <c r="G115" s="11" t="s">
        <v>39</v>
      </c>
      <c r="I115" s="11" t="s">
        <v>40</v>
      </c>
      <c r="K115" s="11" t="s">
        <v>41</v>
      </c>
      <c r="M115" s="250" t="s">
        <v>38</v>
      </c>
      <c r="N115" s="250"/>
      <c r="O115" s="250"/>
      <c r="P115" s="9"/>
      <c r="Q115" s="250" t="s">
        <v>41</v>
      </c>
      <c r="R115" s="250"/>
      <c r="S115" s="250"/>
      <c r="U115" s="13">
        <v>2020</v>
      </c>
      <c r="W115" s="13">
        <v>2019</v>
      </c>
      <c r="Y115" s="249">
        <v>2019</v>
      </c>
      <c r="Z115" s="250"/>
      <c r="AA115" s="250"/>
    </row>
    <row r="116" spans="1:27" ht="20.100000000000001" customHeight="1">
      <c r="C116" s="54"/>
      <c r="E116" s="54"/>
      <c r="G116" s="54"/>
      <c r="I116" s="54"/>
      <c r="K116" s="54"/>
      <c r="M116" s="12" t="s">
        <v>81</v>
      </c>
      <c r="N116" s="75"/>
      <c r="O116" s="12" t="s">
        <v>43</v>
      </c>
      <c r="Q116" s="12" t="s">
        <v>81</v>
      </c>
      <c r="R116" s="75"/>
      <c r="S116" s="12" t="s">
        <v>43</v>
      </c>
      <c r="U116" s="54"/>
      <c r="W116" s="54"/>
      <c r="X116" s="54"/>
      <c r="Y116" s="12" t="s">
        <v>81</v>
      </c>
      <c r="Z116" s="75"/>
      <c r="AA116" s="12" t="s">
        <v>43</v>
      </c>
    </row>
    <row r="117" spans="1:27" ht="13.35" customHeight="1">
      <c r="A117" s="77" t="s">
        <v>454</v>
      </c>
      <c r="M117" s="54"/>
      <c r="O117" s="54"/>
      <c r="Q117" s="54"/>
      <c r="S117" s="54"/>
      <c r="Y117" s="54"/>
      <c r="AA117" s="54"/>
    </row>
    <row r="118" spans="1:27" ht="13.35" customHeight="1">
      <c r="A118" s="16" t="s">
        <v>455</v>
      </c>
      <c r="B118" s="185" t="s">
        <v>456</v>
      </c>
      <c r="C118" s="31">
        <v>427073084</v>
      </c>
      <c r="E118" s="31">
        <v>426824594</v>
      </c>
      <c r="G118" s="31">
        <v>426586533</v>
      </c>
      <c r="I118" s="31">
        <v>433121083</v>
      </c>
      <c r="K118" s="31">
        <v>443913525</v>
      </c>
      <c r="M118" s="31">
        <v>248490</v>
      </c>
      <c r="O118" s="18">
        <v>5.8218294703046099E-4</v>
      </c>
      <c r="Q118" s="31">
        <v>-16840441</v>
      </c>
      <c r="S118" s="18">
        <v>-3.79363097801537E-2</v>
      </c>
      <c r="U118" s="31">
        <v>427073084</v>
      </c>
      <c r="W118" s="31">
        <v>443913525</v>
      </c>
      <c r="Y118" s="31">
        <v>-16840441</v>
      </c>
      <c r="AA118" s="18">
        <v>-3.79363097801537E-2</v>
      </c>
    </row>
    <row r="119" spans="1:27" ht="13.35" customHeight="1">
      <c r="A119" s="16" t="s">
        <v>457</v>
      </c>
      <c r="C119" s="17">
        <v>20504000000</v>
      </c>
      <c r="E119" s="17">
        <v>20453000000</v>
      </c>
      <c r="G119" s="17">
        <v>20380000000</v>
      </c>
      <c r="I119" s="17">
        <v>20631000000</v>
      </c>
      <c r="K119" s="17">
        <v>20718000000</v>
      </c>
      <c r="M119" s="17">
        <v>51000000</v>
      </c>
      <c r="O119" s="19">
        <v>2.4935217327531401E-3</v>
      </c>
      <c r="Q119" s="17">
        <v>-214000000</v>
      </c>
      <c r="S119" s="19">
        <v>-1.0329182353509001E-2</v>
      </c>
      <c r="U119" s="17">
        <v>20504000000</v>
      </c>
      <c r="W119" s="17">
        <v>20718000000</v>
      </c>
      <c r="Y119" s="17">
        <v>-214000000</v>
      </c>
      <c r="AA119" s="19">
        <v>-1.0329182353509001E-2</v>
      </c>
    </row>
    <row r="120" spans="1:27" ht="13.35" customHeight="1">
      <c r="A120" s="16" t="s">
        <v>458</v>
      </c>
      <c r="C120" s="22">
        <v>7050000000</v>
      </c>
      <c r="E120" s="22">
        <v>7050000000</v>
      </c>
      <c r="G120" s="22">
        <v>7050000000</v>
      </c>
      <c r="I120" s="22">
        <v>7044000000</v>
      </c>
      <c r="K120" s="22">
        <v>7044000000</v>
      </c>
      <c r="M120" s="22">
        <v>0</v>
      </c>
      <c r="O120" s="19">
        <v>0</v>
      </c>
      <c r="Q120" s="22">
        <v>6000000</v>
      </c>
      <c r="S120" s="19">
        <v>8.5178875638841601E-4</v>
      </c>
      <c r="U120" s="22">
        <v>7050000000</v>
      </c>
      <c r="W120" s="22">
        <v>7044000000</v>
      </c>
      <c r="Y120" s="22">
        <v>6000000</v>
      </c>
      <c r="AA120" s="19">
        <v>8.5178875638841601E-4</v>
      </c>
    </row>
    <row r="121" spans="1:27" ht="13.35" customHeight="1">
      <c r="A121" s="16" t="s">
        <v>459</v>
      </c>
      <c r="C121" s="22">
        <v>60000000</v>
      </c>
      <c r="E121" s="22">
        <v>63000000</v>
      </c>
      <c r="G121" s="22">
        <v>66000000</v>
      </c>
      <c r="I121" s="22">
        <v>68000000</v>
      </c>
      <c r="K121" s="22">
        <v>71000000</v>
      </c>
      <c r="M121" s="22">
        <v>-3000000</v>
      </c>
      <c r="O121" s="19">
        <v>-4.7619047619047603E-2</v>
      </c>
      <c r="Q121" s="22">
        <v>-11000000</v>
      </c>
      <c r="S121" s="19">
        <v>-0.154929577464789</v>
      </c>
      <c r="U121" s="22">
        <v>60000000</v>
      </c>
      <c r="W121" s="22">
        <v>71000000</v>
      </c>
      <c r="Y121" s="22">
        <v>-11000000</v>
      </c>
      <c r="AA121" s="19">
        <v>-0.154929577464789</v>
      </c>
    </row>
    <row r="122" spans="1:27" ht="13.35" customHeight="1">
      <c r="A122" s="16" t="s">
        <v>460</v>
      </c>
      <c r="C122" s="20">
        <v>377000000</v>
      </c>
      <c r="E122" s="20">
        <v>376000000</v>
      </c>
      <c r="G122" s="20">
        <v>375000000</v>
      </c>
      <c r="I122" s="20">
        <v>374000000</v>
      </c>
      <c r="K122" s="20">
        <v>373000000</v>
      </c>
      <c r="M122" s="20">
        <v>1000000</v>
      </c>
      <c r="O122" s="19">
        <v>2.6595744680851098E-3</v>
      </c>
      <c r="Q122" s="20">
        <v>4000000</v>
      </c>
      <c r="S122" s="19">
        <v>1.07238605898123E-2</v>
      </c>
      <c r="U122" s="20">
        <v>377000000</v>
      </c>
      <c r="W122" s="20">
        <v>373000000</v>
      </c>
      <c r="Y122" s="20">
        <v>4000000</v>
      </c>
      <c r="AA122" s="19">
        <v>1.07238605898123E-2</v>
      </c>
    </row>
    <row r="123" spans="1:27" ht="13.35" customHeight="1">
      <c r="A123" s="16" t="s">
        <v>461</v>
      </c>
      <c r="B123" s="185" t="s">
        <v>462</v>
      </c>
      <c r="C123" s="35">
        <v>13771000000</v>
      </c>
      <c r="E123" s="35">
        <v>13716000000</v>
      </c>
      <c r="G123" s="35">
        <v>13639000000</v>
      </c>
      <c r="I123" s="35">
        <v>13893000000</v>
      </c>
      <c r="K123" s="35">
        <v>13976000000</v>
      </c>
      <c r="M123" s="35">
        <v>55000000</v>
      </c>
      <c r="O123" s="18">
        <v>4.0099154272382597E-3</v>
      </c>
      <c r="Q123" s="35">
        <v>-205000000</v>
      </c>
      <c r="S123" s="18">
        <v>-1.46680022896394E-2</v>
      </c>
      <c r="U123" s="35">
        <v>13771000000</v>
      </c>
      <c r="W123" s="35">
        <v>13976000000</v>
      </c>
      <c r="Y123" s="35">
        <v>-205000000</v>
      </c>
      <c r="AA123" s="18">
        <v>-1.46680022896394E-2</v>
      </c>
    </row>
    <row r="124" spans="1:27" ht="13.35" customHeight="1">
      <c r="A124" s="16" t="s">
        <v>61</v>
      </c>
      <c r="B124" s="185" t="str">
        <f>CONCATENATE(B123,"/",B118)</f>
        <v>S/R</v>
      </c>
      <c r="C124" s="190">
        <v>32.24</v>
      </c>
      <c r="E124" s="190">
        <v>32.130000000000003</v>
      </c>
      <c r="G124" s="190">
        <v>31.97</v>
      </c>
      <c r="I124" s="190">
        <v>32.08</v>
      </c>
      <c r="K124" s="190">
        <v>31.48</v>
      </c>
      <c r="M124" s="190">
        <v>0.109999999999999</v>
      </c>
      <c r="O124" s="19">
        <v>3.4235916588857599E-3</v>
      </c>
      <c r="Q124" s="190">
        <v>0.76000000000000201</v>
      </c>
      <c r="S124" s="19">
        <v>2.4142312579415601E-2</v>
      </c>
      <c r="U124" s="190">
        <v>32.24</v>
      </c>
      <c r="W124" s="190">
        <v>31.48</v>
      </c>
      <c r="Y124" s="190">
        <v>0.76000000000000201</v>
      </c>
      <c r="AA124" s="19">
        <v>2.4142312579415601E-2</v>
      </c>
    </row>
    <row r="125" spans="1:27" ht="20.85" customHeight="1">
      <c r="A125" s="77" t="s">
        <v>463</v>
      </c>
    </row>
    <row r="126" spans="1:27" ht="13.35" customHeight="1">
      <c r="A126" s="16" t="s">
        <v>464</v>
      </c>
      <c r="B126" s="185" t="s">
        <v>465</v>
      </c>
      <c r="C126" s="31">
        <v>426846096</v>
      </c>
      <c r="E126" s="31">
        <v>426613053</v>
      </c>
      <c r="G126" s="31">
        <v>427718421</v>
      </c>
      <c r="I126" s="31">
        <v>434684606</v>
      </c>
      <c r="K126" s="31">
        <v>445703987</v>
      </c>
      <c r="M126" s="31">
        <v>233043</v>
      </c>
      <c r="O126" s="18">
        <v>5.4626317305860798E-4</v>
      </c>
      <c r="Q126" s="31">
        <v>-18857891</v>
      </c>
      <c r="S126" s="18">
        <v>-4.2310348460041898E-2</v>
      </c>
      <c r="U126" s="31">
        <v>427058412</v>
      </c>
      <c r="W126" s="31">
        <v>454802186</v>
      </c>
      <c r="Y126" s="31">
        <v>-27743774</v>
      </c>
      <c r="AA126" s="19">
        <v>-6.1001848394809599E-2</v>
      </c>
    </row>
    <row r="127" spans="1:27" ht="13.35" customHeight="1">
      <c r="A127" s="16" t="s">
        <v>466</v>
      </c>
      <c r="B127" s="185" t="s">
        <v>467</v>
      </c>
      <c r="C127" s="31">
        <v>427992349</v>
      </c>
      <c r="E127" s="31">
        <v>427566920</v>
      </c>
      <c r="G127" s="31">
        <v>429388855</v>
      </c>
      <c r="I127" s="31">
        <v>436500829</v>
      </c>
      <c r="K127" s="31">
        <v>447134595</v>
      </c>
      <c r="M127" s="31">
        <v>425429</v>
      </c>
      <c r="O127" s="19">
        <v>9.9499980026518408E-4</v>
      </c>
      <c r="Q127" s="31">
        <v>-19142246</v>
      </c>
      <c r="S127" s="19">
        <v>-4.2810925868976897E-2</v>
      </c>
      <c r="U127" s="31">
        <v>428142358</v>
      </c>
      <c r="W127" s="31">
        <v>456218755</v>
      </c>
      <c r="Y127" s="31">
        <v>-28076397</v>
      </c>
      <c r="AA127" s="19">
        <v>-6.1541522991530699E-2</v>
      </c>
    </row>
    <row r="128" spans="1:27" ht="13.35" customHeight="1">
      <c r="A128" s="16" t="s">
        <v>468</v>
      </c>
      <c r="B128" s="185" t="str">
        <f>CONCATENATE(B59,"/",B126)</f>
        <v>K/T</v>
      </c>
      <c r="C128" s="29">
        <v>0.68</v>
      </c>
      <c r="E128" s="29">
        <v>0.53</v>
      </c>
      <c r="G128" s="29">
        <v>0.03</v>
      </c>
      <c r="I128" s="29">
        <v>0.98</v>
      </c>
      <c r="K128" s="29">
        <v>0.97</v>
      </c>
      <c r="M128" s="29">
        <v>0.15</v>
      </c>
      <c r="O128" s="19">
        <v>0.28301886792452802</v>
      </c>
      <c r="Q128" s="29">
        <v>-0.28999999999999998</v>
      </c>
      <c r="S128" s="19">
        <v>-0.298969072164948</v>
      </c>
      <c r="U128" s="29">
        <v>1.23</v>
      </c>
      <c r="W128" s="29">
        <v>2.84</v>
      </c>
      <c r="Y128" s="29">
        <v>-1.61</v>
      </c>
      <c r="AA128" s="19">
        <v>-0.56690140845070403</v>
      </c>
    </row>
    <row r="129" spans="1:27" ht="13.35" customHeight="1">
      <c r="A129" s="16" t="s">
        <v>469</v>
      </c>
      <c r="B129" s="185" t="str">
        <f>CONCATENATE(B59,"/",B127)</f>
        <v>K/U</v>
      </c>
      <c r="C129" s="29">
        <v>0.68</v>
      </c>
      <c r="E129" s="29">
        <v>0.53</v>
      </c>
      <c r="G129" s="29">
        <v>0.03</v>
      </c>
      <c r="I129" s="29">
        <v>0.98</v>
      </c>
      <c r="K129" s="29">
        <v>0.97</v>
      </c>
      <c r="M129" s="29">
        <v>0.15</v>
      </c>
      <c r="O129" s="19">
        <v>0.28301886792452802</v>
      </c>
      <c r="Q129" s="29">
        <v>-0.28999999999999998</v>
      </c>
      <c r="S129" s="19">
        <v>-0.298969072164948</v>
      </c>
      <c r="U129" s="29">
        <v>1.23</v>
      </c>
      <c r="W129" s="29">
        <v>2.83</v>
      </c>
      <c r="Y129" s="28">
        <v>-1.6</v>
      </c>
      <c r="AA129" s="19">
        <v>-0.56537102473498202</v>
      </c>
    </row>
    <row r="130" spans="1:27" ht="13.35" customHeight="1">
      <c r="A130" s="16" t="s">
        <v>470</v>
      </c>
      <c r="B130" s="185" t="str">
        <f>CONCATENATE(B61,"/",B126)</f>
        <v>L/T</v>
      </c>
      <c r="C130" s="29">
        <v>0.73</v>
      </c>
      <c r="E130" s="29">
        <v>0.55000000000000004</v>
      </c>
      <c r="G130" s="29">
        <v>0.09</v>
      </c>
      <c r="I130" s="29">
        <v>0.99</v>
      </c>
      <c r="K130" s="29">
        <v>0.98</v>
      </c>
      <c r="M130" s="29">
        <v>0.18</v>
      </c>
      <c r="O130" s="19">
        <v>0.32727272727272699</v>
      </c>
      <c r="Q130" s="29">
        <v>-0.25</v>
      </c>
      <c r="S130" s="19">
        <v>-0.25510204081632698</v>
      </c>
      <c r="U130" s="29">
        <v>1.37</v>
      </c>
      <c r="W130" s="29">
        <v>2.87</v>
      </c>
      <c r="Y130" s="29">
        <v>-1.5</v>
      </c>
      <c r="AA130" s="19">
        <v>-0.52264808362369297</v>
      </c>
    </row>
    <row r="131" spans="1:27" ht="13.35" customHeight="1">
      <c r="A131" s="16" t="s">
        <v>471</v>
      </c>
      <c r="B131" s="185" t="str">
        <f>CONCATENATE(B61,"/",B127)</f>
        <v>L/U</v>
      </c>
      <c r="C131" s="29">
        <v>0.73</v>
      </c>
      <c r="E131" s="29">
        <v>0.55000000000000004</v>
      </c>
      <c r="G131" s="29">
        <v>0.09</v>
      </c>
      <c r="I131" s="29">
        <v>0.99</v>
      </c>
      <c r="K131" s="29">
        <v>0.98</v>
      </c>
      <c r="M131" s="29">
        <v>0.18</v>
      </c>
      <c r="O131" s="19">
        <v>0.32727272727272699</v>
      </c>
      <c r="Q131" s="29">
        <v>-0.25</v>
      </c>
      <c r="S131" s="19">
        <v>-0.25510204081632698</v>
      </c>
      <c r="U131" s="29">
        <v>1.37</v>
      </c>
      <c r="W131" s="29">
        <v>2.86</v>
      </c>
      <c r="Y131" s="29">
        <v>-1.49</v>
      </c>
      <c r="AA131" s="19">
        <v>-0.52097902097902105</v>
      </c>
    </row>
    <row r="132" spans="1:27" ht="13.35" customHeight="1">
      <c r="A132" s="77" t="s">
        <v>472</v>
      </c>
    </row>
    <row r="133" spans="1:27" ht="13.35" customHeight="1">
      <c r="A133" s="16" t="s">
        <v>473</v>
      </c>
      <c r="B133" s="185" t="s">
        <v>474</v>
      </c>
      <c r="C133" s="29">
        <v>0.39</v>
      </c>
      <c r="E133" s="29">
        <v>0.39</v>
      </c>
      <c r="G133" s="29">
        <v>0.39</v>
      </c>
      <c r="I133" s="29">
        <v>0.36</v>
      </c>
      <c r="K133" s="29">
        <v>0.36</v>
      </c>
      <c r="M133" s="31">
        <v>0</v>
      </c>
      <c r="O133" s="18">
        <v>0</v>
      </c>
      <c r="Q133" s="29">
        <v>0.03</v>
      </c>
      <c r="S133" s="19">
        <v>8.3333333333333398E-2</v>
      </c>
      <c r="U133" s="29">
        <v>1.17</v>
      </c>
      <c r="W133" s="29">
        <v>1</v>
      </c>
      <c r="Y133" s="28">
        <v>0.17</v>
      </c>
      <c r="AA133" s="19">
        <v>0.17</v>
      </c>
    </row>
    <row r="134" spans="1:27" ht="13.35" customHeight="1">
      <c r="A134" s="16" t="s">
        <v>62</v>
      </c>
      <c r="B134" s="185" t="str">
        <f>CONCATENATE(B133,"/(",B128,")")</f>
        <v>V/(K/T)</v>
      </c>
      <c r="C134" s="19">
        <v>0.57615600531836297</v>
      </c>
      <c r="E134" s="19">
        <v>0.73793755912961201</v>
      </c>
      <c r="G134" s="19">
        <v>13.9784946236559</v>
      </c>
      <c r="I134" s="19">
        <v>0.366841595760942</v>
      </c>
      <c r="K134" s="19">
        <v>0.37113402061855699</v>
      </c>
      <c r="M134" s="155">
        <v>-16.170000000000002</v>
      </c>
      <c r="Q134" s="32">
        <v>20.51</v>
      </c>
      <c r="U134" s="19">
        <v>0.94929006085192702</v>
      </c>
      <c r="W134" s="19">
        <v>0.35228633833579898</v>
      </c>
      <c r="Y134" s="32">
        <v>59.7</v>
      </c>
    </row>
    <row r="135" spans="1:27" ht="13.35" customHeight="1" thickBot="1">
      <c r="A135" s="16" t="s">
        <v>475</v>
      </c>
      <c r="B135" s="185" t="str">
        <f>CONCATENATE(B133,"/(",B130,")")</f>
        <v>V/(L/T)</v>
      </c>
      <c r="C135" s="19">
        <v>0.53300533005330097</v>
      </c>
      <c r="E135" s="19">
        <v>0.70716228467815101</v>
      </c>
      <c r="G135" s="19">
        <v>4.5138888888888902</v>
      </c>
      <c r="I135" s="19">
        <v>0.36395252441514803</v>
      </c>
      <c r="K135" s="19">
        <v>0.367084735393087</v>
      </c>
      <c r="M135" s="32">
        <v>-17.420000000000002</v>
      </c>
      <c r="Q135" s="32">
        <v>16.59</v>
      </c>
      <c r="U135" s="19">
        <v>0.85476329631794301</v>
      </c>
      <c r="W135" s="19">
        <v>0.348638566398215</v>
      </c>
      <c r="Y135" s="32">
        <v>50.62</v>
      </c>
    </row>
    <row r="136" spans="1:27" ht="13.35" customHeight="1" thickTop="1">
      <c r="A136" s="77" t="s">
        <v>476</v>
      </c>
      <c r="C136" s="76"/>
      <c r="E136" s="76"/>
      <c r="G136" s="76"/>
      <c r="I136" s="76"/>
      <c r="K136" s="76"/>
      <c r="M136" s="76"/>
      <c r="Q136" s="76"/>
      <c r="U136" s="76"/>
      <c r="W136" s="76"/>
      <c r="Y136" s="76"/>
    </row>
    <row r="137" spans="1:27" ht="13.35" customHeight="1">
      <c r="A137" s="16" t="s">
        <v>477</v>
      </c>
      <c r="C137" s="17">
        <v>524000000</v>
      </c>
      <c r="E137" s="17">
        <v>513000000</v>
      </c>
      <c r="G137" s="17">
        <v>549000000</v>
      </c>
      <c r="I137" s="17">
        <v>502000000</v>
      </c>
      <c r="K137" s="17">
        <v>508000000</v>
      </c>
      <c r="M137" s="17">
        <v>11000000</v>
      </c>
      <c r="N137" s="31">
        <v>0</v>
      </c>
      <c r="O137" s="18">
        <v>2.14424951267057E-2</v>
      </c>
      <c r="Q137" s="17">
        <v>16000000</v>
      </c>
      <c r="R137" s="31">
        <v>0</v>
      </c>
      <c r="S137" s="18">
        <v>3.1496062992125998E-2</v>
      </c>
      <c r="U137" s="17">
        <v>1586000000</v>
      </c>
      <c r="W137" s="17">
        <v>1524000000</v>
      </c>
      <c r="Y137" s="17">
        <v>62000000</v>
      </c>
      <c r="Z137" s="31">
        <v>0</v>
      </c>
      <c r="AA137" s="18">
        <v>4.0682414698162701E-2</v>
      </c>
    </row>
    <row r="138" spans="1:27" ht="13.35" customHeight="1">
      <c r="A138" s="16" t="s">
        <v>384</v>
      </c>
      <c r="C138" s="20">
        <v>13000000</v>
      </c>
      <c r="E138" s="20">
        <v>4000000</v>
      </c>
      <c r="G138" s="20">
        <v>10000000</v>
      </c>
      <c r="I138" s="20">
        <v>6000000</v>
      </c>
      <c r="K138" s="20">
        <v>5000000</v>
      </c>
      <c r="M138" s="20">
        <v>9000000</v>
      </c>
      <c r="O138" s="19">
        <v>2.25</v>
      </c>
      <c r="Q138" s="20">
        <v>8000000</v>
      </c>
      <c r="S138" s="19">
        <v>1.6</v>
      </c>
      <c r="U138" s="20">
        <v>27000000</v>
      </c>
      <c r="W138" s="20">
        <v>8000000</v>
      </c>
      <c r="Y138" s="20">
        <v>19000000</v>
      </c>
      <c r="AA138" s="24">
        <v>2.375</v>
      </c>
    </row>
    <row r="139" spans="1:27" ht="13.35" customHeight="1" thickBot="1">
      <c r="A139" s="16" t="s">
        <v>478</v>
      </c>
      <c r="C139" s="35">
        <v>511000000</v>
      </c>
      <c r="E139" s="35">
        <v>509000000</v>
      </c>
      <c r="G139" s="35">
        <v>539000000</v>
      </c>
      <c r="I139" s="35">
        <v>496000000</v>
      </c>
      <c r="K139" s="35">
        <v>503000000</v>
      </c>
      <c r="M139" s="35">
        <v>2000000</v>
      </c>
      <c r="O139" s="18">
        <v>3.9292730844793702E-3</v>
      </c>
      <c r="Q139" s="35">
        <v>8000000</v>
      </c>
      <c r="S139" s="18">
        <v>1.59045725646123E-2</v>
      </c>
      <c r="U139" s="35">
        <v>1559000000</v>
      </c>
      <c r="W139" s="35">
        <v>1516000000</v>
      </c>
      <c r="Y139" s="35">
        <v>43000000</v>
      </c>
      <c r="AA139" s="18">
        <v>2.8364116094986801E-2</v>
      </c>
    </row>
    <row r="140" spans="1:27" ht="13.35" customHeight="1" thickTop="1">
      <c r="A140" s="77" t="s">
        <v>482</v>
      </c>
      <c r="C140" s="76"/>
      <c r="E140" s="76"/>
      <c r="G140" s="76"/>
      <c r="I140" s="76"/>
      <c r="K140" s="76"/>
      <c r="M140" s="76"/>
      <c r="Q140" s="76"/>
      <c r="U140" s="83"/>
      <c r="W140" s="76"/>
      <c r="Y140" s="76"/>
    </row>
    <row r="141" spans="1:27" ht="13.35" customHeight="1">
      <c r="A141" s="16" t="s">
        <v>483</v>
      </c>
      <c r="C141" s="17">
        <v>149000000</v>
      </c>
      <c r="E141" s="17">
        <v>142000000</v>
      </c>
      <c r="G141" s="17">
        <v>133000000</v>
      </c>
      <c r="I141" s="17">
        <v>133000000</v>
      </c>
      <c r="K141" s="17">
        <v>130000000</v>
      </c>
      <c r="M141" s="17">
        <v>7000000</v>
      </c>
      <c r="O141" s="18">
        <v>4.92957746478873E-2</v>
      </c>
      <c r="Q141" s="17">
        <v>19000000</v>
      </c>
      <c r="S141" s="18">
        <v>0.146153846153846</v>
      </c>
      <c r="U141" s="17">
        <v>424000000</v>
      </c>
      <c r="W141" s="17">
        <v>381000000</v>
      </c>
      <c r="Y141" s="17">
        <v>43000000</v>
      </c>
      <c r="AA141" s="18">
        <v>0.112860892388451</v>
      </c>
    </row>
    <row r="142" spans="1:27" ht="13.35" customHeight="1">
      <c r="A142" s="16" t="s">
        <v>384</v>
      </c>
      <c r="C142" s="20">
        <v>1000000</v>
      </c>
      <c r="E142" s="20">
        <v>0</v>
      </c>
      <c r="G142" s="20">
        <v>1000000</v>
      </c>
      <c r="I142" s="20">
        <v>3000000</v>
      </c>
      <c r="K142" s="20">
        <v>0</v>
      </c>
      <c r="M142" s="20">
        <v>1000000</v>
      </c>
      <c r="O142" s="18">
        <v>1</v>
      </c>
      <c r="Q142" s="20">
        <v>1000000</v>
      </c>
      <c r="S142" s="19">
        <v>1</v>
      </c>
      <c r="U142" s="20">
        <v>2000000</v>
      </c>
      <c r="W142" s="20">
        <v>0</v>
      </c>
      <c r="Y142" s="20">
        <v>2000000</v>
      </c>
      <c r="AA142" s="19">
        <v>1</v>
      </c>
    </row>
    <row r="143" spans="1:27" ht="13.35" customHeight="1" thickBot="1">
      <c r="A143" s="16" t="s">
        <v>484</v>
      </c>
      <c r="C143" s="35">
        <v>148000000</v>
      </c>
      <c r="E143" s="35">
        <v>142000000</v>
      </c>
      <c r="G143" s="35">
        <v>132000000</v>
      </c>
      <c r="I143" s="35">
        <v>130000000</v>
      </c>
      <c r="K143" s="35">
        <v>130000000</v>
      </c>
      <c r="M143" s="35">
        <v>6000000</v>
      </c>
      <c r="O143" s="18">
        <v>4.2253521126760597E-2</v>
      </c>
      <c r="Q143" s="35">
        <v>18000000</v>
      </c>
      <c r="S143" s="18">
        <v>0.138461538461538</v>
      </c>
      <c r="U143" s="35">
        <v>422000000</v>
      </c>
      <c r="W143" s="35">
        <v>381000000</v>
      </c>
      <c r="Y143" s="35">
        <v>41000000</v>
      </c>
      <c r="AA143" s="18">
        <v>0.10761154855643</v>
      </c>
    </row>
    <row r="144" spans="1:27" s="198" customFormat="1" ht="13.35" customHeight="1" thickTop="1">
      <c r="A144" s="77" t="s">
        <v>479</v>
      </c>
      <c r="C144" s="201"/>
      <c r="E144" s="201"/>
      <c r="G144" s="201"/>
      <c r="I144" s="201"/>
      <c r="K144" s="201"/>
      <c r="M144" s="201"/>
      <c r="Q144" s="201"/>
      <c r="U144" s="83"/>
      <c r="W144" s="201"/>
      <c r="Y144" s="201"/>
    </row>
    <row r="145" spans="1:27" s="198" customFormat="1" ht="13.35" customHeight="1">
      <c r="A145" s="200" t="s">
        <v>480</v>
      </c>
      <c r="C145" s="17">
        <v>139000000</v>
      </c>
      <c r="E145" s="17">
        <v>131000000</v>
      </c>
      <c r="G145" s="17">
        <v>135000000</v>
      </c>
      <c r="I145" s="17">
        <v>142000000</v>
      </c>
      <c r="K145" s="17">
        <v>128000000</v>
      </c>
      <c r="M145" s="17">
        <v>8000000</v>
      </c>
      <c r="N145" s="31">
        <v>0</v>
      </c>
      <c r="O145" s="18">
        <v>6.1068702290076299E-2</v>
      </c>
      <c r="Q145" s="17">
        <v>11000000</v>
      </c>
      <c r="R145" s="31">
        <v>0</v>
      </c>
      <c r="S145" s="18">
        <v>8.59375E-2</v>
      </c>
      <c r="U145" s="17">
        <v>405000000</v>
      </c>
      <c r="W145" s="17">
        <v>356000000</v>
      </c>
      <c r="Y145" s="17">
        <v>49000000</v>
      </c>
      <c r="Z145" s="31">
        <v>0</v>
      </c>
      <c r="AA145" s="18">
        <v>0.137640449438202</v>
      </c>
    </row>
    <row r="146" spans="1:27" s="198" customFormat="1" ht="13.35" customHeight="1">
      <c r="A146" s="200" t="s">
        <v>384</v>
      </c>
      <c r="C146" s="20">
        <v>16000000</v>
      </c>
      <c r="E146" s="20">
        <v>12000000</v>
      </c>
      <c r="G146" s="20">
        <v>18000000</v>
      </c>
      <c r="I146" s="20">
        <v>20000000</v>
      </c>
      <c r="K146" s="20">
        <v>14000000</v>
      </c>
      <c r="M146" s="20">
        <v>4000000</v>
      </c>
      <c r="O146" s="18">
        <v>0.33333333333333298</v>
      </c>
      <c r="Q146" s="20">
        <v>2000000</v>
      </c>
      <c r="S146" s="18">
        <v>0.14285714285714299</v>
      </c>
      <c r="U146" s="20">
        <v>46000000</v>
      </c>
      <c r="W146" s="20">
        <v>23000000</v>
      </c>
      <c r="Y146" s="20">
        <v>23000000</v>
      </c>
      <c r="AA146" s="18">
        <v>1</v>
      </c>
    </row>
    <row r="147" spans="1:27" s="198" customFormat="1" ht="13.35" customHeight="1" thickBot="1">
      <c r="A147" s="200" t="s">
        <v>481</v>
      </c>
      <c r="C147" s="35">
        <v>123000000</v>
      </c>
      <c r="E147" s="35">
        <v>119000000</v>
      </c>
      <c r="G147" s="35">
        <v>117000000</v>
      </c>
      <c r="I147" s="35">
        <v>122000000</v>
      </c>
      <c r="K147" s="35">
        <v>114000000</v>
      </c>
      <c r="M147" s="35">
        <v>4000000</v>
      </c>
      <c r="O147" s="18">
        <v>3.3613445378151301E-2</v>
      </c>
      <c r="Q147" s="35">
        <v>9000000</v>
      </c>
      <c r="S147" s="18">
        <v>7.8947368421052599E-2</v>
      </c>
      <c r="U147" s="35">
        <v>359000000</v>
      </c>
      <c r="W147" s="35">
        <v>333000000</v>
      </c>
      <c r="Y147" s="35">
        <v>26000000</v>
      </c>
      <c r="AA147" s="18">
        <v>7.8078078078078095E-2</v>
      </c>
    </row>
    <row r="148" spans="1:27" ht="13.35" customHeight="1" thickTop="1">
      <c r="A148" s="77" t="s">
        <v>485</v>
      </c>
      <c r="C148" s="76"/>
      <c r="E148" s="76"/>
      <c r="G148" s="76"/>
      <c r="I148" s="76"/>
      <c r="K148" s="76"/>
      <c r="M148" s="76"/>
      <c r="Q148" s="76"/>
      <c r="U148" s="83"/>
      <c r="W148" s="76"/>
      <c r="Y148" s="76"/>
    </row>
    <row r="149" spans="1:27" ht="13.35" customHeight="1">
      <c r="A149" s="16" t="s">
        <v>486</v>
      </c>
      <c r="C149" s="17">
        <v>81000000</v>
      </c>
      <c r="E149" s="17">
        <v>82000000</v>
      </c>
      <c r="G149" s="17">
        <v>84000000</v>
      </c>
      <c r="I149" s="17">
        <v>88000000</v>
      </c>
      <c r="K149" s="17">
        <v>80000000</v>
      </c>
      <c r="M149" s="17">
        <v>-1000000</v>
      </c>
      <c r="O149" s="18">
        <v>-1.21951219512195E-2</v>
      </c>
      <c r="Q149" s="17">
        <v>1000000</v>
      </c>
      <c r="S149" s="18">
        <v>1.2500000000000001E-2</v>
      </c>
      <c r="U149" s="17">
        <v>247000000</v>
      </c>
      <c r="W149" s="17">
        <v>245000000</v>
      </c>
      <c r="Y149" s="17">
        <v>2000000</v>
      </c>
      <c r="AA149" s="18">
        <v>8.1632653061224497E-3</v>
      </c>
    </row>
    <row r="150" spans="1:27" ht="13.35" customHeight="1">
      <c r="A150" s="16" t="s">
        <v>384</v>
      </c>
      <c r="C150" s="20">
        <v>1000000</v>
      </c>
      <c r="E150" s="20">
        <v>3000000</v>
      </c>
      <c r="G150" s="20">
        <v>4000000</v>
      </c>
      <c r="I150" s="20">
        <v>8000000</v>
      </c>
      <c r="K150" s="20">
        <v>0</v>
      </c>
      <c r="M150" s="20">
        <v>-2000000</v>
      </c>
      <c r="O150" s="18">
        <v>-0.66666666666666696</v>
      </c>
      <c r="Q150" s="20">
        <v>1000000</v>
      </c>
      <c r="S150" s="19">
        <v>1</v>
      </c>
      <c r="U150" s="20">
        <v>8000000</v>
      </c>
      <c r="W150" s="20">
        <v>0</v>
      </c>
      <c r="Y150" s="20">
        <v>8000000</v>
      </c>
      <c r="AA150" s="19">
        <v>1</v>
      </c>
    </row>
    <row r="151" spans="1:27" ht="13.35" customHeight="1" thickBot="1">
      <c r="A151" s="16" t="s">
        <v>487</v>
      </c>
      <c r="C151" s="35">
        <v>80000000</v>
      </c>
      <c r="E151" s="35">
        <v>79000000</v>
      </c>
      <c r="G151" s="35">
        <v>80000000</v>
      </c>
      <c r="I151" s="35">
        <v>80000000</v>
      </c>
      <c r="K151" s="35">
        <v>80000000</v>
      </c>
      <c r="M151" s="35">
        <v>1000000</v>
      </c>
      <c r="O151" s="18">
        <v>1.26582278481013E-2</v>
      </c>
      <c r="Q151" s="35">
        <v>0</v>
      </c>
      <c r="S151" s="18">
        <v>0</v>
      </c>
      <c r="U151" s="35">
        <v>239000000</v>
      </c>
      <c r="W151" s="35">
        <v>245000000</v>
      </c>
      <c r="Y151" s="35">
        <v>-6000000</v>
      </c>
      <c r="AA151" s="18">
        <v>-2.4489795918367301E-2</v>
      </c>
    </row>
    <row r="152" spans="1:27" ht="13.35" hidden="1" customHeight="1">
      <c r="A152" s="77" t="s">
        <v>488</v>
      </c>
      <c r="C152" s="76"/>
      <c r="E152" s="76"/>
      <c r="G152" s="76"/>
      <c r="I152" s="76"/>
      <c r="K152" s="76"/>
      <c r="M152" s="76"/>
      <c r="Q152" s="76"/>
      <c r="U152" s="83"/>
      <c r="W152" s="76"/>
      <c r="Y152" s="76"/>
    </row>
    <row r="153" spans="1:27" ht="13.35" hidden="1" customHeight="1">
      <c r="A153" s="16" t="s">
        <v>489</v>
      </c>
      <c r="C153" s="17">
        <v>95000000</v>
      </c>
      <c r="E153" s="17">
        <v>111000000</v>
      </c>
      <c r="G153" s="17">
        <v>111000000</v>
      </c>
      <c r="I153" s="17">
        <v>121000000</v>
      </c>
      <c r="K153" s="17">
        <v>127000000</v>
      </c>
      <c r="M153" s="17">
        <v>-16000000</v>
      </c>
      <c r="N153" s="22">
        <v>0</v>
      </c>
      <c r="O153" s="18">
        <v>-0.144144144144144</v>
      </c>
      <c r="Q153" s="17">
        <v>-32000000</v>
      </c>
      <c r="R153" s="22">
        <v>0</v>
      </c>
      <c r="S153" s="18">
        <v>-0.25196850393700798</v>
      </c>
      <c r="U153" s="17">
        <v>317000000</v>
      </c>
      <c r="W153" s="17">
        <v>355000000</v>
      </c>
      <c r="Y153" s="17">
        <v>-38000000</v>
      </c>
      <c r="Z153" s="22">
        <v>0</v>
      </c>
      <c r="AA153" s="18">
        <v>-0.10704225352112701</v>
      </c>
    </row>
    <row r="154" spans="1:27" ht="13.35" hidden="1" customHeight="1">
      <c r="A154" s="16" t="s">
        <v>384</v>
      </c>
      <c r="C154" s="20">
        <v>0</v>
      </c>
      <c r="E154" s="20">
        <v>0</v>
      </c>
      <c r="G154" s="20">
        <v>0</v>
      </c>
      <c r="I154" s="20">
        <v>0</v>
      </c>
      <c r="K154" s="20">
        <v>0</v>
      </c>
      <c r="M154" s="20">
        <v>0</v>
      </c>
      <c r="O154" s="18">
        <v>0</v>
      </c>
      <c r="Q154" s="20">
        <v>0</v>
      </c>
      <c r="S154" s="19">
        <v>0</v>
      </c>
      <c r="U154" s="20">
        <v>0</v>
      </c>
      <c r="W154" s="20">
        <v>0</v>
      </c>
      <c r="Y154" s="20">
        <v>0</v>
      </c>
      <c r="AA154" s="19">
        <v>0</v>
      </c>
    </row>
    <row r="155" spans="1:27" ht="13.35" hidden="1" customHeight="1">
      <c r="A155" s="16" t="s">
        <v>490</v>
      </c>
      <c r="C155" s="35">
        <v>95000000</v>
      </c>
      <c r="E155" s="35">
        <v>111000000</v>
      </c>
      <c r="G155" s="35">
        <v>111000000</v>
      </c>
      <c r="I155" s="35">
        <v>121000000</v>
      </c>
      <c r="K155" s="35">
        <v>127000000</v>
      </c>
      <c r="M155" s="35">
        <v>-16000000</v>
      </c>
      <c r="O155" s="18">
        <v>-0.144144144144144</v>
      </c>
      <c r="Q155" s="35">
        <v>-32000000</v>
      </c>
      <c r="S155" s="18">
        <v>-0.25196850393700798</v>
      </c>
      <c r="U155" s="35">
        <v>317000000</v>
      </c>
      <c r="W155" s="35">
        <v>355000000</v>
      </c>
      <c r="Y155" s="35">
        <v>-38000000</v>
      </c>
      <c r="AA155" s="18">
        <v>-0.10704225352112701</v>
      </c>
    </row>
    <row r="156" spans="1:27" ht="15.75" customHeight="1" thickTop="1">
      <c r="C156" s="76"/>
      <c r="E156" s="76"/>
      <c r="G156" s="76"/>
      <c r="I156" s="76"/>
      <c r="K156" s="76"/>
      <c r="M156" s="76"/>
      <c r="Q156" s="76"/>
      <c r="U156" s="76"/>
      <c r="W156" s="76"/>
      <c r="Y156" s="76"/>
    </row>
  </sheetData>
  <mergeCells count="31">
    <mergeCell ref="A2:AA2"/>
    <mergeCell ref="A1:AA1"/>
    <mergeCell ref="A4:AA14"/>
    <mergeCell ref="M15:S15"/>
    <mergeCell ref="A16:AA16"/>
    <mergeCell ref="C18:S18"/>
    <mergeCell ref="A17:AA17"/>
    <mergeCell ref="M20:O20"/>
    <mergeCell ref="M19:S19"/>
    <mergeCell ref="Q20:S20"/>
    <mergeCell ref="U18:AA18"/>
    <mergeCell ref="Y20:AA20"/>
    <mergeCell ref="Y19:AA19"/>
    <mergeCell ref="A64:AA64"/>
    <mergeCell ref="A63:AA63"/>
    <mergeCell ref="C65:S65"/>
    <mergeCell ref="M67:O67"/>
    <mergeCell ref="M66:S66"/>
    <mergeCell ref="Q67:S67"/>
    <mergeCell ref="U65:AA65"/>
    <mergeCell ref="Y66:AA66"/>
    <mergeCell ref="Y67:AA67"/>
    <mergeCell ref="A112:AA112"/>
    <mergeCell ref="A111:AA111"/>
    <mergeCell ref="C113:S113"/>
    <mergeCell ref="M115:O115"/>
    <mergeCell ref="M114:S114"/>
    <mergeCell ref="Q115:S115"/>
    <mergeCell ref="U113:AA113"/>
    <mergeCell ref="Y115:AA115"/>
    <mergeCell ref="Y114:AA114"/>
  </mergeCells>
  <pageMargins left="0.75" right="0.75" top="1" bottom="1" header="0.5" footer="0.5"/>
  <tableParts count="5">
    <tablePart r:id="rId1"/>
    <tablePart r:id="rId2"/>
    <tablePart r:id="rId3"/>
    <tablePart r:id="rId4"/>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Ruler="0" workbookViewId="0">
      <selection sqref="A1:Q1"/>
    </sheetView>
  </sheetViews>
  <sheetFormatPr defaultColWidth="13.7109375" defaultRowHeight="12.75"/>
  <cols>
    <col min="1" max="1" width="51.7109375" customWidth="1"/>
    <col min="2" max="2" width="3.7109375" customWidth="1"/>
    <col min="3" max="3" width="10.7109375" customWidth="1"/>
    <col min="4" max="4" width="0" hidden="1" customWidth="1"/>
    <col min="5" max="5" width="10.7109375" customWidth="1"/>
    <col min="6" max="6" width="0" hidden="1" customWidth="1"/>
    <col min="7" max="7" width="10.7109375" customWidth="1"/>
    <col min="8" max="8" width="0" hidden="1" customWidth="1"/>
    <col min="9" max="9" width="11.85546875" customWidth="1"/>
    <col min="10" max="10" width="1" customWidth="1"/>
    <col min="11" max="11" width="10.7109375" customWidth="1"/>
    <col min="12" max="12" width="0" hidden="1" customWidth="1"/>
    <col min="13" max="13" width="10.7109375" customWidth="1"/>
    <col min="14" max="14" width="0" hidden="1" customWidth="1"/>
    <col min="15" max="15" width="10.7109375" customWidth="1"/>
    <col min="16" max="16" width="0" hidden="1" customWidth="1"/>
    <col min="17" max="17" width="11.5703125" customWidth="1"/>
    <col min="18" max="18" width="1" customWidth="1"/>
    <col min="19" max="19" width="10.7109375" customWidth="1"/>
    <col min="20" max="20" width="0" hidden="1" customWidth="1"/>
    <col min="21" max="21" width="10.7109375" customWidth="1"/>
    <col min="22" max="22" width="0" hidden="1" customWidth="1"/>
    <col min="23" max="23" width="10.7109375" customWidth="1"/>
    <col min="24" max="24" width="0" hidden="1" customWidth="1"/>
    <col min="25" max="25" width="11.28515625" customWidth="1"/>
  </cols>
  <sheetData>
    <row r="1" spans="1:25">
      <c r="A1" s="282" t="s">
        <v>492</v>
      </c>
      <c r="B1" s="241"/>
      <c r="C1" s="241"/>
      <c r="D1" s="241"/>
      <c r="E1" s="241"/>
      <c r="F1" s="241"/>
      <c r="G1" s="241"/>
      <c r="H1" s="241"/>
      <c r="I1" s="241"/>
      <c r="J1" s="241"/>
      <c r="K1" s="241"/>
      <c r="L1" s="241"/>
      <c r="M1" s="241"/>
      <c r="N1" s="241"/>
      <c r="O1" s="241"/>
      <c r="P1" s="241"/>
      <c r="Q1" s="241"/>
    </row>
    <row r="2" spans="1:25">
      <c r="A2" s="194" t="s">
        <v>276</v>
      </c>
    </row>
    <row r="3" spans="1:25" ht="16.7" customHeight="1"/>
    <row r="4" spans="1:25" ht="14.1" customHeight="1">
      <c r="C4" s="251" t="s">
        <v>270</v>
      </c>
      <c r="D4" s="287"/>
      <c r="E4" s="287"/>
      <c r="F4" s="287"/>
      <c r="G4" s="287"/>
      <c r="H4" s="287"/>
      <c r="I4" s="287"/>
      <c r="J4" s="227"/>
      <c r="K4" s="251" t="s">
        <v>271</v>
      </c>
      <c r="L4" s="287"/>
      <c r="M4" s="287"/>
      <c r="N4" s="287"/>
      <c r="O4" s="287"/>
      <c r="P4" s="287"/>
      <c r="Q4" s="287"/>
      <c r="R4" s="227"/>
      <c r="S4" s="251" t="s">
        <v>493</v>
      </c>
      <c r="T4" s="287"/>
      <c r="U4" s="287"/>
      <c r="V4" s="287"/>
      <c r="W4" s="287"/>
      <c r="X4" s="287"/>
      <c r="Y4" s="287"/>
    </row>
    <row r="5" spans="1:25" ht="14.1" hidden="1" customHeight="1">
      <c r="C5" s="249">
        <v>2017</v>
      </c>
      <c r="D5" s="250"/>
      <c r="E5" s="250"/>
      <c r="F5" s="250"/>
      <c r="G5" s="250"/>
      <c r="H5" s="250"/>
      <c r="I5" s="250"/>
      <c r="K5" s="249">
        <v>2017</v>
      </c>
      <c r="L5" s="250"/>
      <c r="M5" s="250"/>
      <c r="N5" s="250"/>
      <c r="O5" s="250"/>
      <c r="P5" s="250"/>
      <c r="Q5" s="250"/>
      <c r="S5" s="249">
        <v>2017</v>
      </c>
      <c r="T5" s="250"/>
      <c r="U5" s="250"/>
      <c r="V5" s="250"/>
      <c r="W5" s="250"/>
      <c r="X5" s="250"/>
      <c r="Y5" s="250"/>
    </row>
    <row r="6" spans="1:25" ht="23.25" customHeight="1">
      <c r="C6" s="199" t="s">
        <v>75</v>
      </c>
      <c r="D6" s="195"/>
      <c r="E6" s="199" t="s">
        <v>76</v>
      </c>
      <c r="F6" s="195"/>
      <c r="G6" s="199" t="s">
        <v>77</v>
      </c>
      <c r="H6" s="195"/>
      <c r="I6" s="199" t="s">
        <v>272</v>
      </c>
      <c r="J6" s="227"/>
      <c r="K6" s="199" t="s">
        <v>75</v>
      </c>
      <c r="L6" s="195"/>
      <c r="M6" s="199" t="s">
        <v>76</v>
      </c>
      <c r="N6" s="195"/>
      <c r="O6" s="199" t="s">
        <v>77</v>
      </c>
      <c r="P6" s="195"/>
      <c r="Q6" s="199" t="s">
        <v>272</v>
      </c>
      <c r="R6" s="227"/>
      <c r="S6" s="199" t="s">
        <v>75</v>
      </c>
      <c r="T6" s="195"/>
      <c r="U6" s="199" t="s">
        <v>76</v>
      </c>
      <c r="V6" s="195"/>
      <c r="W6" s="199" t="s">
        <v>77</v>
      </c>
      <c r="X6" s="195"/>
      <c r="Y6" s="199" t="s">
        <v>272</v>
      </c>
    </row>
    <row r="7" spans="1:25" ht="13.35" customHeight="1">
      <c r="A7" s="77" t="s">
        <v>494</v>
      </c>
      <c r="C7" s="73"/>
      <c r="E7" s="73"/>
      <c r="G7" s="73"/>
      <c r="I7" s="73"/>
      <c r="K7" s="73"/>
      <c r="M7" s="73"/>
      <c r="O7" s="73"/>
      <c r="Q7" s="73"/>
      <c r="S7" s="73"/>
      <c r="U7" s="73"/>
      <c r="W7" s="73"/>
      <c r="Y7" s="73"/>
    </row>
    <row r="8" spans="1:25" ht="13.35" customHeight="1">
      <c r="A8" s="34" t="str">
        <f>IF(AND(C8&lt;0,E8&lt;0,G8&lt;0,I8&lt;0,K8&lt;0,M8&lt;0,O8&lt;0,Q8&lt;0,S8&lt;0,U8&lt;0,W8&lt;0,Y8&lt;0),"Net loss",IF(AND(C8&gt;-1,E8&gt;-1,G8&gt;-1,I8&gt;-1,K8&gt;-1,M8&gt;-1,O8&gt;-1,Q8&gt;-1,S8&gt;-1,U8&gt;-1,W8&gt;-1,Y8&gt;-1),"Net income",IF(AND(C8&lt;0,OR(E8&gt;-1,G8&gt;-1,I8&gt;-1,K8&gt;-1,M8&gt;-1,O8&gt;-1,Q8&gt;-1,S8&gt;-1,U8&gt;-1,W8&gt;-1,Y8&gt;-1)),"Net (loss) income","Net income (loss)")))</f>
        <v>Net income (loss)</v>
      </c>
      <c r="B8" s="185" t="s">
        <v>383</v>
      </c>
      <c r="C8" s="17">
        <v>407000000</v>
      </c>
      <c r="E8" s="17">
        <v>153000000</v>
      </c>
      <c r="G8" s="17">
        <v>-246000000</v>
      </c>
      <c r="I8" s="17">
        <v>314000000</v>
      </c>
      <c r="K8" s="17">
        <v>320000000</v>
      </c>
      <c r="M8" s="17">
        <v>221000000</v>
      </c>
      <c r="O8" s="17">
        <v>-288000000</v>
      </c>
      <c r="Q8" s="17">
        <v>253000000</v>
      </c>
      <c r="S8" s="17">
        <v>236000000</v>
      </c>
      <c r="U8" s="17">
        <v>179000000</v>
      </c>
      <c r="W8" s="17">
        <v>-381000000</v>
      </c>
      <c r="Y8" s="17">
        <v>34000000</v>
      </c>
    </row>
    <row r="9" spans="1:25" ht="13.35" customHeight="1">
      <c r="A9" s="16" t="s">
        <v>495</v>
      </c>
      <c r="C9" s="20">
        <v>0</v>
      </c>
      <c r="E9" s="20">
        <v>0</v>
      </c>
      <c r="G9" s="20">
        <v>25000000</v>
      </c>
      <c r="I9" s="20">
        <f>+SUM(C9:G9)</f>
        <v>25000000</v>
      </c>
      <c r="K9" s="20">
        <v>0</v>
      </c>
      <c r="M9" s="20">
        <v>0</v>
      </c>
      <c r="O9" s="20">
        <v>28000000</v>
      </c>
      <c r="Q9" s="20">
        <f>+SUM(K9:O9)</f>
        <v>28000000</v>
      </c>
      <c r="S9" s="20">
        <v>0</v>
      </c>
      <c r="U9" s="20">
        <v>0</v>
      </c>
      <c r="W9" s="20">
        <v>22000000</v>
      </c>
      <c r="Y9" s="20">
        <f>+SUM(S9:W9)</f>
        <v>22000000</v>
      </c>
    </row>
    <row r="10" spans="1:25" ht="13.35" customHeight="1">
      <c r="A10" s="34" t="str">
        <f>IF(AND(C10&lt;0,E10&lt;0,G10&lt;0,I10&lt;0,K10&lt;0,M10&lt;0,O10&lt;0,Q10&lt;0,S10&lt;0,U10&lt;0,W10&lt;0,Y10&lt;0),"Net loss",IF(AND(C10&gt;-1,E10&gt;-1,G10&gt;-1,I10&gt;-1,K10&gt;-1,M10&gt;-1,O10&gt;-1,Q10&gt;-1,S10&gt;-1,U10&gt;-1,W10&gt;-1,Y10&gt;-1),"Net income",IF(AND(C10&lt;0,OR(E10&gt;-1,G10&gt;-1,I10&gt;-1,K10&gt;-1,M10&gt;-1,O10&gt;-1,Q10&gt;-1,S10&gt;-1,U10&gt;-1,W10&gt;-1,Y10&gt;-1)),"Net (loss) income","Net income (loss)")))&amp;" available to common stockholders"</f>
        <v>Net income (loss) available to common stockholders</v>
      </c>
      <c r="B10" s="185" t="s">
        <v>386</v>
      </c>
      <c r="C10" s="35">
        <f>IFERROR(+C8-C9,"X")</f>
        <v>407000000</v>
      </c>
      <c r="E10" s="35">
        <f>IFERROR(+E8-E9,"X")</f>
        <v>153000000</v>
      </c>
      <c r="G10" s="35">
        <f>IFERROR(+G8-G9,"X")</f>
        <v>-271000000</v>
      </c>
      <c r="I10" s="35">
        <f>IFERROR(+I8-I9,"X")</f>
        <v>289000000</v>
      </c>
      <c r="K10" s="35">
        <f>IFERROR(+K8-K9,"X")</f>
        <v>320000000</v>
      </c>
      <c r="M10" s="35">
        <f>IFERROR(+M8-M9,"X")</f>
        <v>221000000</v>
      </c>
      <c r="O10" s="35">
        <f>IFERROR(+O8-O9,"X")</f>
        <v>-316000000</v>
      </c>
      <c r="Q10" s="35">
        <f>IFERROR(+Q8-Q9,"X")</f>
        <v>225000000</v>
      </c>
      <c r="S10" s="35">
        <f>+S8-S9</f>
        <v>236000000</v>
      </c>
      <c r="U10" s="35">
        <f>+U8-U9</f>
        <v>179000000</v>
      </c>
      <c r="W10" s="35">
        <f>+W8-W9</f>
        <v>-403000000</v>
      </c>
      <c r="Y10" s="35">
        <f>+Y8-Y9</f>
        <v>12000000</v>
      </c>
    </row>
    <row r="11" spans="1:25" ht="13.35" customHeight="1">
      <c r="A11" s="77" t="s">
        <v>496</v>
      </c>
      <c r="C11" s="76"/>
      <c r="E11" s="83"/>
      <c r="G11" s="83"/>
      <c r="I11" s="83"/>
      <c r="K11" s="76"/>
      <c r="M11" s="76"/>
      <c r="O11" s="76"/>
      <c r="Q11" s="76"/>
      <c r="S11" s="76"/>
      <c r="U11" s="76"/>
      <c r="W11" s="76"/>
      <c r="Y11" s="76"/>
    </row>
    <row r="12" spans="1:25" ht="13.35" customHeight="1">
      <c r="A12" s="16" t="s">
        <v>445</v>
      </c>
      <c r="B12" s="185"/>
      <c r="C12" s="17">
        <v>73605000000</v>
      </c>
      <c r="E12" s="17">
        <v>60889000000</v>
      </c>
      <c r="G12" s="17">
        <f>I12-C12-E12</f>
        <v>43181000000</v>
      </c>
      <c r="I12" s="17">
        <v>177675000000</v>
      </c>
      <c r="K12" s="17">
        <v>71634000000</v>
      </c>
      <c r="M12" s="17">
        <v>65280000000</v>
      </c>
      <c r="O12" s="17">
        <v>42879000000</v>
      </c>
      <c r="Q12" s="17">
        <v>179793000000</v>
      </c>
      <c r="S12" s="17">
        <v>68415000000</v>
      </c>
      <c r="U12" s="17">
        <v>59005000000</v>
      </c>
      <c r="W12" s="17">
        <v>39757000000</v>
      </c>
      <c r="Y12" s="17">
        <v>167177000000</v>
      </c>
    </row>
    <row r="13" spans="1:25" ht="13.35" customHeight="1">
      <c r="A13" s="16" t="s">
        <v>497</v>
      </c>
      <c r="C13" s="22">
        <v>122000000</v>
      </c>
      <c r="E13" s="22">
        <v>52000000</v>
      </c>
      <c r="G13" s="22">
        <v>6876000000</v>
      </c>
      <c r="I13" s="22">
        <v>7050000000</v>
      </c>
      <c r="K13" s="22">
        <v>122000000</v>
      </c>
      <c r="M13" s="22">
        <v>52000000</v>
      </c>
      <c r="O13" s="22">
        <v>6876000000</v>
      </c>
      <c r="Q13" s="22">
        <v>7050000000</v>
      </c>
      <c r="S13" s="22">
        <v>122000000</v>
      </c>
      <c r="U13" s="22">
        <v>48000000</v>
      </c>
      <c r="W13" s="22">
        <v>6876000000</v>
      </c>
      <c r="Y13" s="22">
        <v>7046000000</v>
      </c>
    </row>
    <row r="14" spans="1:25" ht="13.35" customHeight="1">
      <c r="A14" s="16" t="s">
        <v>498</v>
      </c>
      <c r="C14" s="22">
        <v>40000000</v>
      </c>
      <c r="E14" s="22">
        <v>5000000</v>
      </c>
      <c r="G14" s="22">
        <v>17000000</v>
      </c>
      <c r="I14" s="22">
        <v>62000000</v>
      </c>
      <c r="K14" s="22">
        <v>41000000</v>
      </c>
      <c r="M14" s="22">
        <v>6000000</v>
      </c>
      <c r="O14" s="22">
        <v>18000000</v>
      </c>
      <c r="Q14" s="22">
        <v>65000000</v>
      </c>
      <c r="S14" s="22">
        <v>43000000</v>
      </c>
      <c r="U14" s="22">
        <v>6000000</v>
      </c>
      <c r="W14" s="22">
        <v>18000000</v>
      </c>
      <c r="Y14" s="22">
        <v>67000000</v>
      </c>
    </row>
    <row r="15" spans="1:25" ht="13.35" customHeight="1">
      <c r="A15" s="16" t="s">
        <v>499</v>
      </c>
      <c r="C15" s="20">
        <v>2000000</v>
      </c>
      <c r="E15" s="20">
        <v>1000000</v>
      </c>
      <c r="G15" s="20">
        <v>372000000</v>
      </c>
      <c r="I15" s="20">
        <v>375000000</v>
      </c>
      <c r="K15" s="20">
        <v>2000000</v>
      </c>
      <c r="M15" s="20">
        <v>1000000</v>
      </c>
      <c r="O15" s="20">
        <v>372000000</v>
      </c>
      <c r="Q15" s="20">
        <v>375000000</v>
      </c>
      <c r="S15" s="20">
        <v>1000000</v>
      </c>
      <c r="U15" s="20">
        <v>1000000</v>
      </c>
      <c r="W15" s="20">
        <v>372000000</v>
      </c>
      <c r="Y15" s="20">
        <v>374000000</v>
      </c>
    </row>
    <row r="16" spans="1:25" ht="13.35" customHeight="1">
      <c r="A16" s="16" t="s">
        <v>450</v>
      </c>
      <c r="B16" s="185" t="s">
        <v>392</v>
      </c>
      <c r="C16" s="35">
        <f>IFERROR(C12-C13-C14+C15,"X")</f>
        <v>73445000000</v>
      </c>
      <c r="E16" s="35">
        <f>IFERROR(E12-E13-E14+E15,"X")</f>
        <v>60833000000</v>
      </c>
      <c r="G16" s="35">
        <f>IFERROR(G12-G13-G14+G15,"X")</f>
        <v>36660000000</v>
      </c>
      <c r="I16" s="35">
        <f>IFERROR(I12-I13-I14+I15,"X")</f>
        <v>170938000000</v>
      </c>
      <c r="K16" s="35">
        <f>IFERROR(K12-K13-K14+K15,"X")</f>
        <v>71473000000</v>
      </c>
      <c r="M16" s="35">
        <f>IFERROR(M12-M13-M14+M15,"X")</f>
        <v>65223000000</v>
      </c>
      <c r="O16" s="35">
        <f>IFERROR(O12-O13-O14+O15,"X")</f>
        <v>36357000000</v>
      </c>
      <c r="Q16" s="35">
        <f>IFERROR(Q12-Q13-Q14+Q15,"X")</f>
        <v>173053000000</v>
      </c>
      <c r="S16" s="35">
        <f>IFERROR(S12-S13-S14+S15,"X")</f>
        <v>68251000000</v>
      </c>
      <c r="U16" s="35">
        <f>IFERROR(U12-U13-U14+U15,"X")</f>
        <v>58952000000</v>
      </c>
      <c r="W16" s="35">
        <f>IFERROR(W12-W13-W14+W15,"X")</f>
        <v>33235000000</v>
      </c>
      <c r="Y16" s="35">
        <f>IFERROR(Y12-Y13-Y14+Y15,"X")</f>
        <v>160438000000</v>
      </c>
    </row>
    <row r="17" spans="1:25" ht="13.35" customHeight="1">
      <c r="A17" s="16" t="s">
        <v>452</v>
      </c>
      <c r="B17" s="185" t="str">
        <f>CONCATENATE(B8,"/",B16)</f>
        <v>A/C</v>
      </c>
      <c r="C17" s="188">
        <v>2.2100000000000002E-2</v>
      </c>
      <c r="E17" s="188">
        <v>1.01E-2</v>
      </c>
      <c r="G17" s="83" t="s">
        <v>49</v>
      </c>
      <c r="I17" s="188">
        <v>7.3201909588376602E-3</v>
      </c>
      <c r="K17" s="188">
        <v>1.7999999999999999E-2</v>
      </c>
      <c r="M17" s="188">
        <v>1.3599999999999999E-2</v>
      </c>
      <c r="O17" s="83" t="s">
        <v>49</v>
      </c>
      <c r="Q17" s="188">
        <v>5.8999999999999999E-3</v>
      </c>
      <c r="S17" s="188">
        <v>1.3899999999999999E-2</v>
      </c>
      <c r="U17" s="188">
        <v>1.2200000000000001E-2</v>
      </c>
      <c r="W17" s="83" t="s">
        <v>49</v>
      </c>
      <c r="Y17" s="188">
        <v>8.9999999999999998E-4</v>
      </c>
    </row>
    <row r="18" spans="1:25" ht="13.35" customHeight="1">
      <c r="A18" s="77" t="s">
        <v>501</v>
      </c>
    </row>
    <row r="19" spans="1:25" ht="13.35" customHeight="1">
      <c r="A19" s="16" t="s">
        <v>391</v>
      </c>
      <c r="B19" s="185" t="s">
        <v>394</v>
      </c>
      <c r="C19" s="17">
        <v>742000000</v>
      </c>
      <c r="E19" s="17">
        <v>210000000</v>
      </c>
      <c r="G19" s="17">
        <v>36000000</v>
      </c>
      <c r="I19" s="17">
        <v>988000000</v>
      </c>
      <c r="K19" s="17">
        <v>735000000</v>
      </c>
      <c r="M19" s="17">
        <v>213000000</v>
      </c>
      <c r="O19" s="17">
        <v>31000000</v>
      </c>
      <c r="Q19" s="17">
        <v>979000000</v>
      </c>
      <c r="S19" s="17">
        <v>738000000</v>
      </c>
      <c r="U19" s="17">
        <v>221000000</v>
      </c>
      <c r="W19" s="17">
        <v>53000000</v>
      </c>
      <c r="Y19" s="17">
        <v>1012000000</v>
      </c>
    </row>
    <row r="20" spans="1:25" ht="13.35" customHeight="1">
      <c r="A20" s="16" t="s">
        <v>491</v>
      </c>
      <c r="C20" s="22">
        <v>845000000</v>
      </c>
      <c r="E20" s="22">
        <v>421000000</v>
      </c>
      <c r="G20" s="22">
        <v>-129000000</v>
      </c>
      <c r="I20" s="22">
        <v>1137000000</v>
      </c>
      <c r="K20" s="22">
        <v>814000000</v>
      </c>
      <c r="M20" s="22">
        <v>419000000</v>
      </c>
      <c r="O20" s="22">
        <v>-73000000</v>
      </c>
      <c r="Q20" s="22">
        <v>1160000000</v>
      </c>
      <c r="S20" s="22">
        <v>793000000</v>
      </c>
      <c r="U20" s="22">
        <v>365000000</v>
      </c>
      <c r="W20" s="22">
        <v>2000000</v>
      </c>
      <c r="Y20" s="22">
        <v>1160000000</v>
      </c>
    </row>
    <row r="21" spans="1:25" ht="13.35" customHeight="1">
      <c r="A21" s="16" t="s">
        <v>382</v>
      </c>
      <c r="C21" s="20">
        <v>495000000</v>
      </c>
      <c r="E21" s="20">
        <v>144000000</v>
      </c>
      <c r="G21" s="20">
        <v>15000000</v>
      </c>
      <c r="I21" s="20">
        <v>654000000</v>
      </c>
      <c r="K21" s="20">
        <v>428000000</v>
      </c>
      <c r="M21" s="20">
        <v>144000000</v>
      </c>
      <c r="O21" s="20">
        <v>18000000</v>
      </c>
      <c r="Q21" s="20">
        <v>590000000</v>
      </c>
      <c r="S21" s="20">
        <v>357000000</v>
      </c>
      <c r="U21" s="20">
        <v>125000000</v>
      </c>
      <c r="W21" s="20">
        <v>15000000</v>
      </c>
      <c r="Y21" s="20">
        <v>497000000</v>
      </c>
    </row>
    <row r="22" spans="1:25" ht="13.35" customHeight="1">
      <c r="A22" s="16" t="s">
        <v>388</v>
      </c>
      <c r="B22" s="185" t="s">
        <v>406</v>
      </c>
      <c r="C22" s="35">
        <f>IFERROR(C20+C21,"X")</f>
        <v>1340000000</v>
      </c>
      <c r="E22" s="35">
        <f>IFERROR(E20+E21,"X")</f>
        <v>565000000</v>
      </c>
      <c r="G22" s="35">
        <f>IFERROR(G20+G21,"X")</f>
        <v>-114000000</v>
      </c>
      <c r="I22" s="35">
        <f>IFERROR(I20+I21,"X")</f>
        <v>1791000000</v>
      </c>
      <c r="K22" s="35">
        <f>K20+K21</f>
        <v>1242000000</v>
      </c>
      <c r="M22" s="35">
        <f>M20+M21</f>
        <v>563000000</v>
      </c>
      <c r="O22" s="35">
        <f>O20+O21</f>
        <v>-55000000</v>
      </c>
      <c r="Q22" s="35">
        <f>Q20+Q21</f>
        <v>1750000000</v>
      </c>
      <c r="S22" s="35">
        <f>S20+S21</f>
        <v>1150000000</v>
      </c>
      <c r="U22" s="35">
        <f>U20+U21</f>
        <v>490000000</v>
      </c>
      <c r="W22" s="35">
        <f>W20+W21</f>
        <v>17000000</v>
      </c>
      <c r="Y22" s="35">
        <f>Y20+Y21</f>
        <v>1657000000</v>
      </c>
    </row>
    <row r="23" spans="1:25" ht="13.35" customHeight="1">
      <c r="A23" s="16" t="s">
        <v>426</v>
      </c>
      <c r="B23" s="185" t="str">
        <f>CONCATENATE(B19,"/",B22)</f>
        <v>D/E</v>
      </c>
      <c r="C23" s="188">
        <v>0.55349999999999999</v>
      </c>
      <c r="E23" s="188">
        <v>0.37030000000000002</v>
      </c>
      <c r="G23" s="83" t="s">
        <v>49</v>
      </c>
      <c r="I23" s="188">
        <v>0.55179555871939301</v>
      </c>
      <c r="K23" s="188">
        <v>0.59189999999999998</v>
      </c>
      <c r="M23" s="188">
        <v>0.37930000000000003</v>
      </c>
      <c r="O23" s="83" t="s">
        <v>49</v>
      </c>
      <c r="Q23" s="188">
        <v>0.55910000000000004</v>
      </c>
      <c r="S23" s="188">
        <v>0.64159999999999995</v>
      </c>
      <c r="U23" s="188">
        <v>0.4506</v>
      </c>
      <c r="W23" s="83" t="s">
        <v>49</v>
      </c>
      <c r="Y23" s="188">
        <v>0.61099999999999999</v>
      </c>
    </row>
    <row r="24" spans="1:25" ht="19.149999999999999" customHeight="1"/>
    <row r="25" spans="1:25" ht="16.7" customHeight="1"/>
    <row r="26" spans="1:25" ht="15.75" customHeight="1">
      <c r="A26" s="282" t="s">
        <v>503</v>
      </c>
      <c r="B26" s="241"/>
      <c r="C26" s="241"/>
      <c r="D26" s="241"/>
      <c r="E26" s="241"/>
      <c r="F26" s="241"/>
      <c r="G26" s="241"/>
      <c r="H26" s="241"/>
      <c r="I26" s="241"/>
      <c r="J26" s="241"/>
      <c r="K26" s="241"/>
      <c r="L26" s="241"/>
      <c r="M26" s="241"/>
      <c r="N26" s="241"/>
      <c r="O26" s="241"/>
      <c r="P26" s="241"/>
      <c r="Q26" s="241"/>
    </row>
    <row r="27" spans="1:25" ht="16.7" customHeight="1">
      <c r="A27" s="194" t="s">
        <v>276</v>
      </c>
    </row>
    <row r="28" spans="1:25" ht="14.1" customHeight="1">
      <c r="C28" s="283" t="s">
        <v>504</v>
      </c>
      <c r="D28" s="241"/>
      <c r="E28" s="241"/>
      <c r="F28" s="241"/>
      <c r="G28" s="241"/>
      <c r="H28" s="241"/>
      <c r="I28" s="241"/>
      <c r="K28" s="283" t="s">
        <v>277</v>
      </c>
      <c r="L28" s="241"/>
      <c r="M28" s="241"/>
      <c r="N28" s="241"/>
      <c r="O28" s="241"/>
      <c r="P28" s="241"/>
      <c r="Q28" s="241"/>
    </row>
    <row r="29" spans="1:25" ht="14.1" hidden="1" customHeight="1">
      <c r="C29" s="249">
        <v>2016</v>
      </c>
      <c r="D29" s="250"/>
      <c r="E29" s="250"/>
      <c r="F29" s="250"/>
      <c r="G29" s="250"/>
      <c r="H29" s="250"/>
      <c r="I29" s="250"/>
      <c r="K29" s="249">
        <v>2016</v>
      </c>
      <c r="L29" s="250"/>
      <c r="M29" s="250"/>
      <c r="N29" s="250"/>
      <c r="O29" s="250"/>
      <c r="P29" s="250"/>
      <c r="Q29" s="250"/>
    </row>
    <row r="30" spans="1:25" ht="23.25" customHeight="1">
      <c r="C30" s="84" t="s">
        <v>75</v>
      </c>
      <c r="D30" s="195"/>
      <c r="E30" s="84" t="s">
        <v>76</v>
      </c>
      <c r="F30" s="195"/>
      <c r="G30" s="84" t="s">
        <v>77</v>
      </c>
      <c r="H30" s="195"/>
      <c r="I30" s="84" t="s">
        <v>272</v>
      </c>
      <c r="K30" s="84" t="s">
        <v>75</v>
      </c>
      <c r="L30" s="9"/>
      <c r="M30" s="84" t="s">
        <v>76</v>
      </c>
      <c r="N30" s="9"/>
      <c r="O30" s="84" t="s">
        <v>77</v>
      </c>
      <c r="P30" s="9"/>
      <c r="Q30" s="84" t="s">
        <v>272</v>
      </c>
      <c r="S30" s="206"/>
      <c r="T30" s="206"/>
      <c r="U30" s="206"/>
      <c r="V30" s="206"/>
      <c r="W30" s="206"/>
      <c r="X30" s="206"/>
      <c r="Y30" s="206"/>
    </row>
    <row r="31" spans="1:25" ht="13.35" customHeight="1">
      <c r="A31" s="77" t="s">
        <v>494</v>
      </c>
      <c r="C31" s="73"/>
      <c r="E31" s="73"/>
      <c r="G31" s="73"/>
      <c r="I31" s="73"/>
      <c r="K31" s="73"/>
      <c r="M31" s="73"/>
      <c r="O31" s="73"/>
      <c r="Q31" s="73"/>
      <c r="S31" s="206"/>
      <c r="T31" s="206"/>
      <c r="U31" s="206"/>
      <c r="V31" s="206"/>
      <c r="W31" s="206"/>
      <c r="X31" s="206"/>
      <c r="Y31" s="206"/>
    </row>
    <row r="32" spans="1:25" ht="13.35" customHeight="1">
      <c r="A32" s="34" t="str">
        <f>IF(AND(C32&lt;0,E32&lt;0,G32&lt;0,I32&lt;0,K32&lt;0,M32&lt;0,O32&lt;0,Q32&lt;0),"Net loss",IF(AND(C32&gt;-1,E32&gt;-1,G32&gt;-1,I32&gt;-1,K32&gt;-1,M32&gt;-1,O32&gt;-1,Q32&gt;-1),"Net income",IF(AND(C32&lt;0,OR(E32&gt;-1,G32&gt;-1,I32&gt;-1,K32&gt;-1,M32&gt;-1,O32&gt;-1,Q32&gt;-1)),"Net (loss) income","Net income (loss)")))</f>
        <v>Net income</v>
      </c>
      <c r="B32" s="185" t="str">
        <f>B8</f>
        <v>A</v>
      </c>
      <c r="C32" s="17">
        <v>209000000</v>
      </c>
      <c r="E32" s="17">
        <v>231000000</v>
      </c>
      <c r="G32" s="17">
        <v>10000000</v>
      </c>
      <c r="I32" s="17">
        <v>450000000</v>
      </c>
      <c r="K32" s="17">
        <v>251000000</v>
      </c>
      <c r="M32" s="17">
        <v>196000000</v>
      </c>
      <c r="O32" s="17">
        <v>2000000</v>
      </c>
      <c r="Q32" s="17">
        <v>449000000</v>
      </c>
      <c r="S32" s="206"/>
      <c r="T32" s="206"/>
      <c r="U32" s="206"/>
      <c r="V32" s="206"/>
      <c r="W32" s="206"/>
      <c r="X32" s="206"/>
      <c r="Y32" s="206"/>
    </row>
    <row r="33" spans="1:25" ht="13.35" customHeight="1">
      <c r="A33" s="16" t="s">
        <v>495</v>
      </c>
      <c r="C33" s="20">
        <v>0</v>
      </c>
      <c r="D33" s="22">
        <v>0</v>
      </c>
      <c r="E33" s="20">
        <v>0</v>
      </c>
      <c r="G33" s="20">
        <v>23000000</v>
      </c>
      <c r="I33" s="20">
        <f>+SUM(C33:G33)</f>
        <v>23000000</v>
      </c>
      <c r="K33" s="20">
        <v>0</v>
      </c>
      <c r="M33" s="20">
        <v>0</v>
      </c>
      <c r="O33" s="20">
        <v>17000000</v>
      </c>
      <c r="Q33" s="20">
        <f>+SUM(K33:O33)</f>
        <v>17000000</v>
      </c>
      <c r="S33" s="206"/>
      <c r="T33" s="206"/>
      <c r="U33" s="206"/>
      <c r="V33" s="206"/>
      <c r="W33" s="206"/>
      <c r="X33" s="206"/>
      <c r="Y33" s="206"/>
    </row>
    <row r="34" spans="1:25" ht="13.35" customHeight="1">
      <c r="A34" s="34" t="str">
        <f>IF(AND(C34&lt;0,E34&lt;0,G34&lt;0,I34&lt;0,K34&lt;0,M34&lt;0,O34&lt;0,Q34&lt;0),"Net loss",IF(AND(C34&gt;-1,E34&gt;-1,G34&gt;-1,I34&gt;-1,K34&gt;-1,M34&gt;-1,O34&gt;-1,Q34&gt;-1),"Net income",IF(AND(C34&lt;0,OR(E34&gt;-1,G34&gt;-1,I34&gt;-1,K34&gt;-1,M34&gt;-1,O34&gt;-1,Q34&gt;-1)),"Net (loss) income","Net income (loss)")))&amp;" available to common stockholders"</f>
        <v>Net income (loss) available to common stockholders</v>
      </c>
      <c r="B34" s="185" t="s">
        <v>386</v>
      </c>
      <c r="C34" s="35">
        <f>+C32-C33</f>
        <v>209000000</v>
      </c>
      <c r="E34" s="35">
        <f>+E32-E33</f>
        <v>231000000</v>
      </c>
      <c r="G34" s="35">
        <f>+G32-G33</f>
        <v>-13000000</v>
      </c>
      <c r="I34" s="35">
        <f>+I32-I33</f>
        <v>427000000</v>
      </c>
      <c r="K34" s="35">
        <f>+K32-K33</f>
        <v>251000000</v>
      </c>
      <c r="M34" s="35">
        <f>+M32</f>
        <v>196000000</v>
      </c>
      <c r="O34" s="35">
        <f>+O32-O33</f>
        <v>-15000000</v>
      </c>
      <c r="Q34" s="35">
        <f>+Q32-Q33</f>
        <v>432000000</v>
      </c>
      <c r="S34" s="206"/>
      <c r="T34" s="206"/>
      <c r="U34" s="206"/>
      <c r="V34" s="206"/>
      <c r="W34" s="206"/>
      <c r="X34" s="206"/>
      <c r="Y34" s="206"/>
    </row>
    <row r="35" spans="1:25" ht="13.35" customHeight="1">
      <c r="A35" s="77" t="s">
        <v>496</v>
      </c>
      <c r="C35" s="76"/>
      <c r="E35" s="76"/>
      <c r="G35" s="76"/>
      <c r="I35" s="76"/>
      <c r="K35" s="76"/>
      <c r="M35" s="76"/>
      <c r="O35" s="76"/>
      <c r="Q35" s="76"/>
      <c r="S35" s="206"/>
      <c r="T35" s="206"/>
      <c r="U35" s="206"/>
      <c r="V35" s="206"/>
      <c r="W35" s="206"/>
      <c r="X35" s="206"/>
      <c r="Y35" s="206"/>
    </row>
    <row r="36" spans="1:25" ht="13.35" customHeight="1">
      <c r="A36" s="16" t="s">
        <v>445</v>
      </c>
      <c r="C36" s="17">
        <v>68069000000</v>
      </c>
      <c r="E36" s="17">
        <v>56407000000</v>
      </c>
      <c r="G36" s="17">
        <v>40170000000</v>
      </c>
      <c r="I36" s="17">
        <v>164646000000</v>
      </c>
      <c r="K36" s="17">
        <v>66365000000</v>
      </c>
      <c r="M36" s="17">
        <v>55614000000</v>
      </c>
      <c r="O36" s="17">
        <v>40131000000</v>
      </c>
      <c r="Q36" s="17">
        <v>162110000000</v>
      </c>
      <c r="S36" s="206"/>
      <c r="T36" s="206"/>
      <c r="U36" s="206"/>
      <c r="V36" s="206"/>
      <c r="W36" s="206"/>
      <c r="X36" s="206"/>
      <c r="Y36" s="206"/>
    </row>
    <row r="37" spans="1:25" ht="13.35" customHeight="1">
      <c r="A37" s="16" t="s">
        <v>497</v>
      </c>
      <c r="C37" s="22">
        <v>122000000</v>
      </c>
      <c r="E37" s="22">
        <v>46000000</v>
      </c>
      <c r="G37" s="22">
        <v>6876000000</v>
      </c>
      <c r="I37" s="22">
        <v>7044000000</v>
      </c>
      <c r="K37" s="22">
        <v>122000000</v>
      </c>
      <c r="M37" s="22">
        <v>46000000</v>
      </c>
      <c r="O37" s="22">
        <v>6876000000</v>
      </c>
      <c r="Q37" s="22">
        <v>7044000000</v>
      </c>
      <c r="S37" s="206"/>
      <c r="T37" s="206"/>
      <c r="U37" s="206"/>
      <c r="V37" s="206"/>
      <c r="W37" s="206"/>
      <c r="X37" s="206"/>
      <c r="Y37" s="206"/>
    </row>
    <row r="38" spans="1:25" ht="13.35" customHeight="1">
      <c r="A38" s="16" t="s">
        <v>498</v>
      </c>
      <c r="C38" s="22">
        <v>63000000</v>
      </c>
      <c r="E38" s="22">
        <v>6000000</v>
      </c>
      <c r="G38" s="22">
        <v>0</v>
      </c>
      <c r="I38" s="22">
        <v>69000000</v>
      </c>
      <c r="K38" s="22">
        <v>66000000</v>
      </c>
      <c r="M38" s="22">
        <v>7000000</v>
      </c>
      <c r="O38" s="22">
        <v>0</v>
      </c>
      <c r="Q38" s="22">
        <v>73000000</v>
      </c>
      <c r="S38" s="206"/>
      <c r="T38" s="206"/>
      <c r="U38" s="206"/>
      <c r="V38" s="206"/>
      <c r="W38" s="206"/>
      <c r="X38" s="206"/>
      <c r="Y38" s="206"/>
    </row>
    <row r="39" spans="1:25" ht="13.35" customHeight="1">
      <c r="A39" s="16" t="s">
        <v>499</v>
      </c>
      <c r="C39" s="20">
        <v>1000000</v>
      </c>
      <c r="E39" s="20">
        <v>1000000</v>
      </c>
      <c r="G39" s="20">
        <v>371000000</v>
      </c>
      <c r="I39" s="20">
        <v>373000000</v>
      </c>
      <c r="K39" s="20">
        <v>1000000</v>
      </c>
      <c r="M39" s="20">
        <v>1000000</v>
      </c>
      <c r="O39" s="20">
        <v>370000000</v>
      </c>
      <c r="Q39" s="20">
        <v>372000000</v>
      </c>
      <c r="S39" s="206"/>
      <c r="T39" s="206"/>
      <c r="U39" s="206"/>
      <c r="V39" s="206"/>
      <c r="W39" s="206"/>
      <c r="X39" s="206"/>
      <c r="Y39" s="206"/>
    </row>
    <row r="40" spans="1:25" ht="13.35" customHeight="1">
      <c r="A40" s="16" t="s">
        <v>505</v>
      </c>
      <c r="B40" s="185" t="str">
        <f>B16</f>
        <v>C</v>
      </c>
      <c r="C40" s="35">
        <f>C36-C37-C38+C39</f>
        <v>67885000000</v>
      </c>
      <c r="E40" s="35">
        <f>E36-E37-E38+E39</f>
        <v>56356000000</v>
      </c>
      <c r="G40" s="35">
        <f>G36-G37-G38+G39</f>
        <v>33665000000</v>
      </c>
      <c r="I40" s="35">
        <f>I36-I37-I38+I39</f>
        <v>157906000000</v>
      </c>
      <c r="K40" s="35">
        <f>K36-K37-K38+K39</f>
        <v>66178000000</v>
      </c>
      <c r="M40" s="35">
        <f>M36-M37-M38+M39</f>
        <v>55562000000</v>
      </c>
      <c r="O40" s="35">
        <f>O36-O37-O38+O39</f>
        <v>33625000000</v>
      </c>
      <c r="Q40" s="35">
        <f>Q36-Q37-Q38+Q39</f>
        <v>155365000000</v>
      </c>
      <c r="S40" s="206"/>
      <c r="T40" s="206"/>
      <c r="U40" s="206"/>
      <c r="V40" s="206"/>
      <c r="W40" s="206"/>
      <c r="X40" s="206"/>
      <c r="Y40" s="206"/>
    </row>
    <row r="41" spans="1:25" ht="13.35" customHeight="1">
      <c r="A41" s="16" t="s">
        <v>452</v>
      </c>
      <c r="B41" s="185" t="str">
        <f>B17</f>
        <v>A/C</v>
      </c>
      <c r="C41" s="188">
        <v>1.2200000000000001E-2</v>
      </c>
      <c r="E41" s="188">
        <v>1.6299999999999999E-2</v>
      </c>
      <c r="G41" s="83" t="s">
        <v>49</v>
      </c>
      <c r="I41" s="188">
        <v>1.1299999999999999E-2</v>
      </c>
      <c r="K41" s="188">
        <v>1.4999999999999999E-2</v>
      </c>
      <c r="M41" s="188">
        <v>1.4E-2</v>
      </c>
      <c r="O41" s="83" t="s">
        <v>49</v>
      </c>
      <c r="Q41" s="188">
        <v>1.15E-2</v>
      </c>
      <c r="S41" s="206"/>
      <c r="T41" s="206"/>
      <c r="U41" s="206"/>
      <c r="V41" s="206"/>
      <c r="W41" s="206"/>
      <c r="X41" s="206"/>
      <c r="Y41" s="206"/>
    </row>
    <row r="42" spans="1:25" ht="13.35" customHeight="1">
      <c r="A42" s="77" t="s">
        <v>501</v>
      </c>
      <c r="S42" s="206"/>
      <c r="T42" s="206"/>
      <c r="U42" s="206"/>
      <c r="V42" s="206"/>
      <c r="W42" s="206"/>
      <c r="X42" s="206"/>
      <c r="Y42" s="206"/>
    </row>
    <row r="43" spans="1:25" ht="13.35" customHeight="1">
      <c r="A43" s="16" t="s">
        <v>391</v>
      </c>
      <c r="B43" s="185" t="str">
        <f>B19</f>
        <v>D</v>
      </c>
      <c r="C43" s="17">
        <v>718000000</v>
      </c>
      <c r="E43" s="17">
        <v>219000000</v>
      </c>
      <c r="G43" s="17">
        <v>49000000</v>
      </c>
      <c r="I43" s="17">
        <v>986000000</v>
      </c>
      <c r="K43" s="17">
        <v>718000000</v>
      </c>
      <c r="M43" s="17">
        <v>213000000</v>
      </c>
      <c r="O43" s="17">
        <v>42000000</v>
      </c>
      <c r="Q43" s="17">
        <v>973000000</v>
      </c>
      <c r="S43" s="206"/>
      <c r="T43" s="206"/>
      <c r="U43" s="206"/>
      <c r="V43" s="206"/>
      <c r="W43" s="206"/>
      <c r="X43" s="206"/>
      <c r="Y43" s="206"/>
    </row>
    <row r="44" spans="1:25" ht="13.35" customHeight="1">
      <c r="A44" s="16" t="s">
        <v>491</v>
      </c>
      <c r="C44" s="22">
        <v>796000000</v>
      </c>
      <c r="E44" s="22">
        <v>363000000</v>
      </c>
      <c r="G44" s="22">
        <v>-16000000</v>
      </c>
      <c r="I44" s="22">
        <v>1143000000</v>
      </c>
      <c r="K44" s="22">
        <v>799000000</v>
      </c>
      <c r="M44" s="22">
        <v>360000000</v>
      </c>
      <c r="O44" s="22">
        <v>-14000000</v>
      </c>
      <c r="Q44" s="22">
        <v>1145000000</v>
      </c>
      <c r="S44" s="206"/>
      <c r="T44" s="206"/>
      <c r="U44" s="206"/>
      <c r="V44" s="206"/>
      <c r="W44" s="206"/>
      <c r="X44" s="206"/>
      <c r="Y44" s="206"/>
    </row>
    <row r="45" spans="1:25" ht="13.35" customHeight="1">
      <c r="A45" s="16" t="s">
        <v>382</v>
      </c>
      <c r="C45" s="20">
        <v>296000000</v>
      </c>
      <c r="E45" s="20">
        <v>175000000</v>
      </c>
      <c r="G45" s="20">
        <v>23000000</v>
      </c>
      <c r="I45" s="20">
        <v>494000000</v>
      </c>
      <c r="K45" s="20">
        <v>336000000</v>
      </c>
      <c r="M45" s="20">
        <v>133000000</v>
      </c>
      <c r="O45" s="20">
        <v>24000000</v>
      </c>
      <c r="Q45" s="20">
        <v>493000000</v>
      </c>
      <c r="S45" s="206"/>
      <c r="T45" s="206"/>
      <c r="U45" s="206"/>
      <c r="V45" s="206"/>
      <c r="W45" s="206"/>
      <c r="X45" s="206"/>
      <c r="Y45" s="206"/>
    </row>
    <row r="46" spans="1:25" ht="13.35" customHeight="1">
      <c r="A46" s="16" t="s">
        <v>388</v>
      </c>
      <c r="B46" s="185" t="str">
        <f>B22</f>
        <v>E</v>
      </c>
      <c r="C46" s="35">
        <f>C44+C45</f>
        <v>1092000000</v>
      </c>
      <c r="E46" s="35">
        <f>E44+E45</f>
        <v>538000000</v>
      </c>
      <c r="G46" s="35">
        <f>G44+G45</f>
        <v>7000000</v>
      </c>
      <c r="I46" s="35">
        <f>I44+I45</f>
        <v>1637000000</v>
      </c>
      <c r="K46" s="35">
        <f>K44+K45</f>
        <v>1135000000</v>
      </c>
      <c r="M46" s="35">
        <f>M44+M45</f>
        <v>493000000</v>
      </c>
      <c r="O46" s="35">
        <f>O44+O45</f>
        <v>10000000</v>
      </c>
      <c r="Q46" s="35">
        <f>Q44+Q45</f>
        <v>1638000000</v>
      </c>
      <c r="S46" s="206"/>
      <c r="T46" s="206"/>
      <c r="U46" s="206"/>
      <c r="V46" s="206"/>
      <c r="W46" s="206"/>
      <c r="X46" s="206"/>
      <c r="Y46" s="206"/>
    </row>
    <row r="47" spans="1:25" ht="13.35" customHeight="1">
      <c r="A47" s="16" t="s">
        <v>426</v>
      </c>
      <c r="B47" s="185" t="str">
        <f>B23</f>
        <v>D/E</v>
      </c>
      <c r="C47" s="188">
        <v>0.65739999999999998</v>
      </c>
      <c r="E47" s="188">
        <v>0.40600000000000003</v>
      </c>
      <c r="G47" s="83" t="s">
        <v>49</v>
      </c>
      <c r="I47" s="188">
        <v>0.6028</v>
      </c>
      <c r="K47" s="188">
        <v>0.63280000000000003</v>
      </c>
      <c r="M47" s="188">
        <v>0.4335</v>
      </c>
      <c r="O47" s="83" t="s">
        <v>49</v>
      </c>
      <c r="Q47" s="188">
        <v>0.59399999999999997</v>
      </c>
      <c r="S47" s="206"/>
      <c r="T47" s="206"/>
      <c r="U47" s="206"/>
      <c r="V47" s="206"/>
      <c r="W47" s="206"/>
      <c r="X47" s="206"/>
      <c r="Y47" s="206"/>
    </row>
    <row r="48" spans="1:25" ht="16.7" customHeight="1">
      <c r="S48" s="206"/>
      <c r="T48" s="206"/>
      <c r="U48" s="206"/>
      <c r="V48" s="206"/>
      <c r="W48" s="206"/>
      <c r="X48" s="206"/>
      <c r="Y48" s="206"/>
    </row>
  </sheetData>
  <mergeCells count="12">
    <mergeCell ref="A1:Q1"/>
    <mergeCell ref="K4:Q4"/>
    <mergeCell ref="K5:Q5"/>
    <mergeCell ref="S5:Y5"/>
    <mergeCell ref="S4:Y4"/>
    <mergeCell ref="C5:I5"/>
    <mergeCell ref="C4:I4"/>
    <mergeCell ref="C29:I29"/>
    <mergeCell ref="C28:I28"/>
    <mergeCell ref="A26:Q26"/>
    <mergeCell ref="K29:Q29"/>
    <mergeCell ref="K28:Q28"/>
  </mergeCells>
  <pageMargins left="0.75" right="0.75" top="1" bottom="1" header="0.5" footer="0.5"/>
  <tableParts count="2">
    <tablePart r:id="rId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Ruler="0" workbookViewId="0">
      <selection sqref="A1:Q1"/>
    </sheetView>
  </sheetViews>
  <sheetFormatPr defaultColWidth="13.7109375" defaultRowHeight="12.75"/>
  <cols>
    <col min="1" max="1" width="50.140625" customWidth="1"/>
    <col min="2" max="2" width="3.7109375" customWidth="1"/>
    <col min="3" max="3" width="11" customWidth="1"/>
    <col min="4" max="4" width="0" hidden="1" customWidth="1"/>
    <col min="5" max="5" width="11" customWidth="1"/>
    <col min="6" max="6" width="0" hidden="1" customWidth="1"/>
    <col min="7" max="7" width="11" customWidth="1"/>
    <col min="8" max="8" width="0" hidden="1" customWidth="1"/>
    <col min="9" max="9" width="11.7109375" customWidth="1"/>
    <col min="10" max="10" width="0.42578125" customWidth="1"/>
    <col min="11" max="11" width="11" customWidth="1"/>
    <col min="12" max="12" width="0" hidden="1" customWidth="1"/>
    <col min="13" max="13" width="11" customWidth="1"/>
    <col min="14" max="14" width="0" hidden="1" customWidth="1"/>
    <col min="15" max="15" width="11" customWidth="1"/>
    <col min="16" max="16" width="0" hidden="1" customWidth="1"/>
    <col min="17" max="17" width="11.85546875" customWidth="1"/>
  </cols>
  <sheetData>
    <row r="1" spans="1:17">
      <c r="A1" s="288" t="s">
        <v>503</v>
      </c>
      <c r="B1" s="241"/>
      <c r="C1" s="241"/>
      <c r="D1" s="241"/>
      <c r="E1" s="241"/>
      <c r="F1" s="241"/>
      <c r="G1" s="241"/>
      <c r="H1" s="241"/>
      <c r="I1" s="241"/>
      <c r="J1" s="241"/>
      <c r="K1" s="241"/>
      <c r="L1" s="241"/>
      <c r="M1" s="241"/>
      <c r="N1" s="241"/>
      <c r="O1" s="241"/>
      <c r="P1" s="241"/>
      <c r="Q1" s="241"/>
    </row>
    <row r="2" spans="1:17">
      <c r="A2" s="194" t="s">
        <v>276</v>
      </c>
    </row>
    <row r="3" spans="1:17" ht="16.7" customHeight="1"/>
    <row r="4" spans="1:17" ht="15.75" customHeight="1">
      <c r="C4" s="251" t="s">
        <v>34</v>
      </c>
      <c r="D4" s="267"/>
      <c r="E4" s="267"/>
      <c r="F4" s="267"/>
      <c r="G4" s="267"/>
      <c r="H4" s="267"/>
      <c r="I4" s="267"/>
      <c r="J4" s="267"/>
      <c r="K4" s="267"/>
      <c r="L4" s="267"/>
      <c r="M4" s="267"/>
      <c r="N4" s="267"/>
      <c r="O4" s="267"/>
      <c r="P4" s="267"/>
      <c r="Q4" s="267"/>
    </row>
    <row r="5" spans="1:17" ht="15.75" customHeight="1">
      <c r="C5" s="249">
        <v>2020</v>
      </c>
      <c r="D5" s="250"/>
      <c r="E5" s="250"/>
      <c r="F5" s="250"/>
      <c r="G5" s="250"/>
      <c r="H5" s="250"/>
      <c r="I5" s="250"/>
      <c r="J5" s="75"/>
      <c r="K5" s="249">
        <v>2019</v>
      </c>
      <c r="L5" s="250"/>
      <c r="M5" s="250"/>
      <c r="N5" s="250"/>
      <c r="O5" s="250"/>
      <c r="P5" s="250"/>
      <c r="Q5" s="250"/>
    </row>
    <row r="6" spans="1:17" ht="25.9" customHeight="1">
      <c r="C6" s="199" t="s">
        <v>75</v>
      </c>
      <c r="D6" s="195"/>
      <c r="E6" s="199" t="s">
        <v>76</v>
      </c>
      <c r="F6" s="195"/>
      <c r="G6" s="199" t="s">
        <v>77</v>
      </c>
      <c r="H6" s="195"/>
      <c r="I6" s="199" t="s">
        <v>272</v>
      </c>
      <c r="J6" s="227"/>
      <c r="K6" s="199" t="s">
        <v>75</v>
      </c>
      <c r="L6" s="195"/>
      <c r="M6" s="199" t="s">
        <v>76</v>
      </c>
      <c r="N6" s="195"/>
      <c r="O6" s="199" t="s">
        <v>77</v>
      </c>
      <c r="P6" s="195"/>
      <c r="Q6" s="199" t="s">
        <v>272</v>
      </c>
    </row>
    <row r="7" spans="1:17" ht="13.35" customHeight="1">
      <c r="A7" s="77" t="s">
        <v>494</v>
      </c>
      <c r="C7" s="73"/>
      <c r="E7" s="73"/>
      <c r="G7" s="73"/>
      <c r="I7" s="73"/>
      <c r="K7" s="54"/>
      <c r="M7" s="54"/>
      <c r="O7" s="54"/>
      <c r="Q7" s="54"/>
    </row>
    <row r="8" spans="1:17" ht="13.35" customHeight="1">
      <c r="A8" s="34" t="str">
        <f>IF(AND(C8&lt;0,E8&lt;0,G8&lt;0,I8&lt;0,K8&lt;0,M8&lt;0,O8&lt;0,Q8&lt;0),"Net loss",IF(AND(C8&gt;-1,E8&gt;-1,G8&gt;-1,I8&gt;-1,K8&gt;-1,M8&gt;-1,O8&gt;-1,Q8&gt;-1),"Net income",IF(AND(C8&lt;0,OR(E8&gt;-1,G8&gt;-1,I8&gt;-1,K8&gt;-1,M8&gt;-1,O8&gt;-1,Q8&gt;-1)),"Net (loss) income","Net income (loss)")))</f>
        <v>Net income (loss)</v>
      </c>
      <c r="B8" s="196" t="s">
        <v>383</v>
      </c>
      <c r="C8" s="17">
        <v>963000000</v>
      </c>
      <c r="E8" s="17">
        <v>553000000</v>
      </c>
      <c r="G8" s="17">
        <v>-915000000</v>
      </c>
      <c r="I8" s="17">
        <v>601000000</v>
      </c>
      <c r="K8" s="17">
        <v>666000000</v>
      </c>
      <c r="M8" s="17">
        <v>639000000</v>
      </c>
      <c r="O8" s="17">
        <v>36000000</v>
      </c>
      <c r="Q8" s="17">
        <v>1341000000</v>
      </c>
    </row>
    <row r="9" spans="1:17" ht="13.35" customHeight="1">
      <c r="A9" s="16" t="s">
        <v>495</v>
      </c>
      <c r="C9" s="20">
        <v>0</v>
      </c>
      <c r="E9" s="20">
        <v>0</v>
      </c>
      <c r="G9" s="20">
        <v>75000000</v>
      </c>
      <c r="I9" s="20">
        <f>+SUM(C9:G9)</f>
        <v>75000000</v>
      </c>
      <c r="K9" s="20">
        <v>0</v>
      </c>
      <c r="M9" s="20">
        <v>0</v>
      </c>
      <c r="O9" s="20">
        <v>50000000</v>
      </c>
      <c r="Q9" s="20">
        <f>+SUM(K9:O9)</f>
        <v>50000000</v>
      </c>
    </row>
    <row r="10" spans="1:17" ht="13.35" customHeight="1">
      <c r="A10" s="34" t="str">
        <f>IF(AND(C10&lt;0,E10&lt;0,G10&lt;0,I10&lt;0,K10&lt;0,M10&lt;0,O10&lt;0,Q10&lt;0),"Net loss",IF(AND(C10&gt;-1,E10&gt;-1,G10&gt;-1,I10&gt;-1,K10&gt;-1,M10&gt;-1,O10&gt;-1,Q10&gt;-1),"Net income",IF(AND(C10&lt;0,OR(E10&gt;-1,G10&gt;-1,I10&gt;-1,K10&gt;-1,M10&gt;-1,O10&gt;-1,Q10&gt;-1)),"Net (loss) income","Net income (loss)")))&amp;" available to common stockholders"</f>
        <v>Net income (loss) available to common stockholders</v>
      </c>
      <c r="B10" s="196" t="s">
        <v>386</v>
      </c>
      <c r="C10" s="35">
        <f>IFERROR(+C8-C9,"X")</f>
        <v>963000000</v>
      </c>
      <c r="E10" s="35">
        <f>IFERROR(+E8-E9,"X")</f>
        <v>553000000</v>
      </c>
      <c r="G10" s="35">
        <f>IFERROR(+G8-G9,"X")</f>
        <v>-990000000</v>
      </c>
      <c r="I10" s="35">
        <f>IFERROR(+I8-I9,"X")</f>
        <v>526000000</v>
      </c>
      <c r="K10" s="35">
        <f>+K8-K9</f>
        <v>666000000</v>
      </c>
      <c r="M10" s="35">
        <f>+M8-M9</f>
        <v>639000000</v>
      </c>
      <c r="O10" s="35">
        <f>+O8-O9</f>
        <v>-14000000</v>
      </c>
      <c r="Q10" s="35">
        <f>+Q8-Q9</f>
        <v>1291000000</v>
      </c>
    </row>
    <row r="11" spans="1:17" ht="13.35" customHeight="1">
      <c r="A11" s="77" t="s">
        <v>496</v>
      </c>
      <c r="C11" s="83"/>
      <c r="E11" s="83"/>
      <c r="G11" s="83"/>
      <c r="I11" s="83"/>
      <c r="K11" s="76"/>
      <c r="M11" s="76"/>
      <c r="O11" s="76"/>
      <c r="Q11" s="76"/>
    </row>
    <row r="12" spans="1:17" ht="13.35" customHeight="1">
      <c r="A12" s="16" t="s">
        <v>445</v>
      </c>
      <c r="C12" s="17">
        <v>71227000000</v>
      </c>
      <c r="E12" s="17">
        <v>61722000000</v>
      </c>
      <c r="G12" s="17">
        <v>41943000000</v>
      </c>
      <c r="I12" s="17">
        <v>174892000000</v>
      </c>
      <c r="K12" s="17">
        <v>65624000000</v>
      </c>
      <c r="M12" s="17">
        <v>55793000000</v>
      </c>
      <c r="O12" s="17">
        <v>39927000000</v>
      </c>
      <c r="Q12" s="17">
        <v>161344000000</v>
      </c>
    </row>
    <row r="13" spans="1:17" ht="13.35" customHeight="1">
      <c r="A13" s="16" t="s">
        <v>497</v>
      </c>
      <c r="C13" s="22">
        <v>122000000</v>
      </c>
      <c r="E13" s="22">
        <v>51000000</v>
      </c>
      <c r="G13" s="22">
        <v>6876000000</v>
      </c>
      <c r="I13" s="22">
        <v>7049000000</v>
      </c>
      <c r="K13" s="22">
        <v>120000000</v>
      </c>
      <c r="M13" s="22">
        <v>38000000</v>
      </c>
      <c r="O13" s="22">
        <v>6876000000</v>
      </c>
      <c r="Q13" s="22">
        <v>7034000000</v>
      </c>
    </row>
    <row r="14" spans="1:17" ht="13.35" customHeight="1">
      <c r="A14" s="16" t="s">
        <v>506</v>
      </c>
      <c r="C14" s="22">
        <v>42000000</v>
      </c>
      <c r="E14" s="22">
        <v>6000000</v>
      </c>
      <c r="G14" s="22">
        <v>17000000</v>
      </c>
      <c r="I14" s="22">
        <v>65000000</v>
      </c>
      <c r="K14" s="22">
        <v>65000000</v>
      </c>
      <c r="M14" s="22">
        <v>6000000</v>
      </c>
      <c r="O14" s="22">
        <v>0</v>
      </c>
      <c r="Q14" s="22">
        <v>71000000</v>
      </c>
    </row>
    <row r="15" spans="1:17" ht="13.35" customHeight="1">
      <c r="A15" s="16" t="s">
        <v>499</v>
      </c>
      <c r="C15" s="20">
        <v>2000000</v>
      </c>
      <c r="E15" s="20">
        <v>1000000</v>
      </c>
      <c r="G15" s="20">
        <v>372000000</v>
      </c>
      <c r="I15" s="20">
        <v>375000000</v>
      </c>
      <c r="K15" s="20">
        <v>1000000</v>
      </c>
      <c r="M15" s="20">
        <v>0</v>
      </c>
      <c r="O15" s="20">
        <v>370000000</v>
      </c>
      <c r="Q15" s="20">
        <v>371000000</v>
      </c>
    </row>
    <row r="16" spans="1:17" ht="13.35" customHeight="1">
      <c r="A16" s="16" t="s">
        <v>450</v>
      </c>
      <c r="B16" s="196" t="s">
        <v>392</v>
      </c>
      <c r="C16" s="35">
        <f>IFERROR(C12-C13-C14+C15,"X")</f>
        <v>71065000000</v>
      </c>
      <c r="E16" s="35">
        <f>IFERROR(E12-E13-E14+E15,"X")</f>
        <v>61666000000</v>
      </c>
      <c r="G16" s="35">
        <f>IFERROR(G12-G13-G14+G15,"X")</f>
        <v>35422000000</v>
      </c>
      <c r="I16" s="35">
        <f>IFERROR(I12-I13-I14+I15,"X")</f>
        <v>168153000000</v>
      </c>
      <c r="K16" s="35">
        <f>K12-K13-K14+K15</f>
        <v>65440000000</v>
      </c>
      <c r="M16" s="35">
        <f>M12-M13-M14+M15</f>
        <v>55749000000</v>
      </c>
      <c r="O16" s="35">
        <f>O12-O13-O14+O15</f>
        <v>33421000000</v>
      </c>
      <c r="Q16" s="35">
        <f>Q12-Q13-Q14+Q15</f>
        <v>154610000000</v>
      </c>
    </row>
    <row r="17" spans="1:17" ht="13.35" customHeight="1">
      <c r="A17" s="16" t="s">
        <v>452</v>
      </c>
      <c r="B17" s="196" t="s">
        <v>500</v>
      </c>
      <c r="C17" s="188">
        <v>1.8100000000000002E-2</v>
      </c>
      <c r="E17" s="188">
        <v>1.2E-2</v>
      </c>
      <c r="G17" s="83" t="s">
        <v>49</v>
      </c>
      <c r="I17" s="188">
        <v>4.7780852598636701E-3</v>
      </c>
      <c r="K17" s="188">
        <v>1.3599999999999999E-2</v>
      </c>
      <c r="M17" s="188">
        <v>1.5299999999999999E-2</v>
      </c>
      <c r="O17" s="83" t="s">
        <v>49</v>
      </c>
      <c r="Q17" s="188">
        <v>1.1599999999999999E-2</v>
      </c>
    </row>
    <row r="18" spans="1:17" ht="13.35" customHeight="1">
      <c r="A18" s="77" t="s">
        <v>501</v>
      </c>
    </row>
    <row r="19" spans="1:17" ht="13.35" customHeight="1">
      <c r="A19" s="16" t="s">
        <v>391</v>
      </c>
      <c r="B19" s="196" t="s">
        <v>394</v>
      </c>
      <c r="C19" s="17">
        <v>2215000000</v>
      </c>
      <c r="E19" s="17">
        <v>644000000</v>
      </c>
      <c r="G19" s="17">
        <v>120000000</v>
      </c>
      <c r="I19" s="17">
        <v>2979000000</v>
      </c>
      <c r="K19" s="17">
        <v>2133000000</v>
      </c>
      <c r="M19" s="17">
        <v>639000000</v>
      </c>
      <c r="O19" s="17">
        <v>89000000</v>
      </c>
      <c r="Q19" s="17">
        <v>2861000000</v>
      </c>
    </row>
    <row r="20" spans="1:17" ht="13.35" customHeight="1">
      <c r="A20" s="16" t="s">
        <v>491</v>
      </c>
      <c r="C20" s="22">
        <v>2452000000</v>
      </c>
      <c r="E20" s="22">
        <v>1205000000</v>
      </c>
      <c r="G20" s="22">
        <v>-200000000</v>
      </c>
      <c r="I20" s="22">
        <v>3457000000</v>
      </c>
      <c r="K20" s="22">
        <v>2386000000</v>
      </c>
      <c r="M20" s="22">
        <v>1103000000</v>
      </c>
      <c r="O20" s="22">
        <v>-18000000</v>
      </c>
      <c r="Q20" s="22">
        <v>3471000000</v>
      </c>
    </row>
    <row r="21" spans="1:17" ht="13.35" customHeight="1">
      <c r="A21" s="16" t="s">
        <v>382</v>
      </c>
      <c r="C21" s="20">
        <v>1280000000</v>
      </c>
      <c r="E21" s="20">
        <v>413000000</v>
      </c>
      <c r="G21" s="20">
        <v>48000000</v>
      </c>
      <c r="I21" s="20">
        <v>1741000000</v>
      </c>
      <c r="K21" s="20">
        <v>860000000</v>
      </c>
      <c r="M21" s="20">
        <v>432000000</v>
      </c>
      <c r="O21" s="20">
        <v>91000000</v>
      </c>
      <c r="Q21" s="20">
        <v>1383000000</v>
      </c>
    </row>
    <row r="22" spans="1:17" ht="13.35" customHeight="1">
      <c r="A22" s="16" t="s">
        <v>388</v>
      </c>
      <c r="B22" s="196" t="s">
        <v>406</v>
      </c>
      <c r="C22" s="35">
        <f>IFERROR(C20+C21,"X")</f>
        <v>3732000000</v>
      </c>
      <c r="E22" s="35">
        <f>IFERROR(E20+E21,"X")</f>
        <v>1618000000</v>
      </c>
      <c r="G22" s="35">
        <f>IFERROR(G20+G21,"X")</f>
        <v>-152000000</v>
      </c>
      <c r="I22" s="35">
        <v>5198000000</v>
      </c>
      <c r="K22" s="35">
        <f>K20+K21</f>
        <v>3246000000</v>
      </c>
      <c r="M22" s="35">
        <f>M20+M21</f>
        <v>1535000000</v>
      </c>
      <c r="O22" s="35">
        <f>O20+O21</f>
        <v>73000000</v>
      </c>
      <c r="Q22" s="35">
        <v>4854000000</v>
      </c>
    </row>
    <row r="23" spans="1:17" ht="13.35" customHeight="1">
      <c r="A23" s="16" t="s">
        <v>426</v>
      </c>
      <c r="B23" s="196" t="s">
        <v>502</v>
      </c>
      <c r="C23" s="188">
        <v>0.59340000000000004</v>
      </c>
      <c r="E23" s="188">
        <v>0.3977</v>
      </c>
      <c r="G23" s="83" t="s">
        <v>49</v>
      </c>
      <c r="I23" s="188">
        <v>0.57312667897834202</v>
      </c>
      <c r="K23" s="188">
        <v>0.65710000000000002</v>
      </c>
      <c r="M23" s="188">
        <v>0.41649999999999998</v>
      </c>
      <c r="O23" s="83" t="s">
        <v>49</v>
      </c>
      <c r="Q23" s="188">
        <v>0.58940000000000003</v>
      </c>
    </row>
    <row r="24" spans="1:17" ht="16.7" customHeight="1"/>
  </sheetData>
  <mergeCells count="4">
    <mergeCell ref="C5:I5"/>
    <mergeCell ref="A1:Q1"/>
    <mergeCell ref="C4:Q4"/>
    <mergeCell ref="K5:Q5"/>
  </mergeCell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
  <sheetViews>
    <sheetView tabSelected="1" showRuler="0" workbookViewId="0"/>
  </sheetViews>
  <sheetFormatPr defaultColWidth="13.7109375" defaultRowHeight="12.75"/>
  <cols>
    <col min="1" max="26" width="20.140625" customWidth="1"/>
  </cols>
  <sheetData>
    <row r="1" spans="2:6" ht="16.7" customHeight="1"/>
    <row r="2" spans="2:6" ht="16.7" customHeight="1"/>
    <row r="3" spans="2:6" ht="16.7" customHeight="1"/>
    <row r="4" spans="2:6" ht="16.7" customHeight="1"/>
    <row r="5" spans="2:6" ht="16.7" customHeight="1"/>
    <row r="6" spans="2:6" ht="16.7" customHeight="1"/>
    <row r="7" spans="2:6" ht="16.7" customHeight="1">
      <c r="B7" s="240" t="s">
        <v>0</v>
      </c>
      <c r="C7" s="241"/>
      <c r="D7" s="241"/>
      <c r="E7" s="241"/>
      <c r="F7" s="2" t="s">
        <v>0</v>
      </c>
    </row>
    <row r="8" spans="2:6" ht="16.7" customHeight="1">
      <c r="B8" s="241"/>
      <c r="C8" s="241"/>
      <c r="D8" s="241"/>
      <c r="E8" s="241"/>
    </row>
    <row r="9" spans="2:6" ht="16.7" customHeight="1">
      <c r="B9" s="241"/>
      <c r="C9" s="241"/>
      <c r="D9" s="241"/>
      <c r="E9" s="241"/>
    </row>
    <row r="10" spans="2:6" ht="16.7" customHeight="1">
      <c r="B10" s="241"/>
      <c r="C10" s="241"/>
      <c r="D10" s="241"/>
      <c r="E10" s="241"/>
    </row>
    <row r="11" spans="2:6" ht="16.7" customHeight="1">
      <c r="B11" s="241"/>
      <c r="C11" s="241"/>
      <c r="D11" s="241"/>
      <c r="E11" s="241"/>
    </row>
    <row r="12" spans="2:6" ht="16.7" customHeight="1">
      <c r="B12" s="241"/>
      <c r="C12" s="241"/>
      <c r="D12" s="241"/>
      <c r="E12" s="241"/>
    </row>
    <row r="13" spans="2:6" ht="16.7" customHeight="1">
      <c r="B13" s="241"/>
      <c r="C13" s="241"/>
      <c r="D13" s="241"/>
      <c r="E13" s="241"/>
    </row>
    <row r="14" spans="2:6" ht="16.7" customHeight="1"/>
    <row r="15" spans="2:6" ht="16.7" customHeight="1"/>
    <row r="16" spans="2:6" ht="16.7" customHeight="1"/>
    <row r="17" spans="2:5" ht="16.7" customHeight="1">
      <c r="B17" s="242" t="s">
        <v>508</v>
      </c>
      <c r="C17" s="241"/>
      <c r="D17" s="241"/>
      <c r="E17" s="241"/>
    </row>
    <row r="18" spans="2:5" ht="16.7" customHeight="1">
      <c r="B18" s="241"/>
      <c r="C18" s="241"/>
      <c r="D18" s="241"/>
      <c r="E18" s="241"/>
    </row>
    <row r="19" spans="2:5" ht="16.7" customHeight="1">
      <c r="B19" s="241"/>
      <c r="C19" s="241"/>
      <c r="D19" s="241"/>
      <c r="E19" s="241"/>
    </row>
    <row r="20" spans="2:5" ht="16.7" customHeight="1">
      <c r="B20" s="241"/>
      <c r="C20" s="241"/>
      <c r="D20" s="241"/>
      <c r="E20" s="241"/>
    </row>
    <row r="21" spans="2:5" ht="16.7" customHeight="1">
      <c r="B21" s="241"/>
      <c r="C21" s="241"/>
      <c r="D21" s="241"/>
      <c r="E21" s="241"/>
    </row>
    <row r="22" spans="2:5" ht="16.7" customHeight="1">
      <c r="B22" s="241"/>
      <c r="C22" s="241"/>
      <c r="D22" s="241"/>
      <c r="E22" s="241"/>
    </row>
    <row r="23" spans="2:5" ht="16.7" customHeight="1"/>
    <row r="24" spans="2:5" ht="16.7" customHeight="1"/>
    <row r="25" spans="2:5" ht="16.7" customHeight="1"/>
    <row r="26" spans="2:5" ht="16.7" customHeight="1"/>
    <row r="27" spans="2:5" ht="16.7" customHeight="1"/>
    <row r="28" spans="2:5" ht="16.7" customHeight="1">
      <c r="B28" s="241"/>
      <c r="C28" s="241"/>
      <c r="D28" s="241"/>
      <c r="E28" s="241"/>
    </row>
    <row r="29" spans="2:5" ht="16.7" customHeight="1"/>
    <row r="30" spans="2:5" ht="16.7" customHeight="1"/>
    <row r="31" spans="2:5" ht="16.7" customHeight="1"/>
    <row r="32" spans="2:5"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sheetData>
  <mergeCells count="3">
    <mergeCell ref="B7:E13"/>
    <mergeCell ref="B17:E22"/>
    <mergeCell ref="B28:E28"/>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Ruler="0" workbookViewId="0"/>
  </sheetViews>
  <sheetFormatPr defaultColWidth="13.7109375" defaultRowHeight="12.75"/>
  <cols>
    <col min="1" max="26" width="20.140625" customWidth="1"/>
  </cols>
  <sheetData>
    <row r="1" spans="1:7">
      <c r="A1" s="197" t="s">
        <v>507</v>
      </c>
    </row>
    <row r="2" spans="1:7" ht="14.1" customHeight="1">
      <c r="A2" s="241"/>
      <c r="B2" s="241"/>
      <c r="C2" s="241"/>
      <c r="D2" s="241"/>
      <c r="E2" s="241"/>
      <c r="F2" s="241"/>
      <c r="G2" s="241"/>
    </row>
    <row r="3" spans="1:7" ht="22.5" customHeight="1">
      <c r="A3" s="241"/>
      <c r="B3" s="241"/>
      <c r="C3" s="241"/>
      <c r="D3" s="241"/>
      <c r="E3" s="241"/>
      <c r="F3" s="241"/>
      <c r="G3" s="241"/>
    </row>
    <row r="4" spans="1:7" ht="16.7" customHeight="1"/>
    <row r="5" spans="1:7" ht="16.7" customHeight="1"/>
    <row r="6" spans="1:7" ht="16.7" customHeight="1"/>
    <row r="7" spans="1:7" ht="16.7" customHeight="1"/>
    <row r="8" spans="1:7" ht="16.7" customHeight="1"/>
    <row r="9" spans="1:7" ht="16.7" customHeight="1"/>
    <row r="10" spans="1:7" ht="16.7" customHeight="1"/>
    <row r="11" spans="1:7" ht="16.7" customHeight="1"/>
    <row r="12" spans="1:7" ht="16.7" customHeight="1"/>
    <row r="13" spans="1:7" ht="16.7" customHeight="1"/>
    <row r="14" spans="1:7" ht="16.7" customHeight="1"/>
    <row r="15" spans="1:7" ht="16.7" customHeight="1"/>
    <row r="16" spans="1:7" ht="16.7" customHeight="1"/>
    <row r="17" ht="16.7" customHeight="1"/>
    <row r="18" ht="16.7" customHeight="1"/>
    <row r="19" ht="16.7" customHeight="1"/>
    <row r="20" ht="16.7" customHeight="1"/>
    <row r="21" ht="16.7" customHeight="1"/>
    <row r="22" ht="16.7" customHeight="1"/>
    <row r="23" ht="16.7" customHeight="1"/>
    <row r="24" ht="16.7" customHeight="1"/>
    <row r="25" ht="16.7" customHeight="1"/>
    <row r="26" ht="16.7" customHeight="1"/>
    <row r="27" ht="16.7" customHeight="1"/>
    <row r="28" ht="16.7" customHeight="1"/>
    <row r="29" ht="16.7" customHeight="1"/>
    <row r="30" ht="16.7" customHeight="1"/>
    <row r="31" ht="16.7" customHeight="1"/>
    <row r="32"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sheetData>
  <mergeCells count="2">
    <mergeCell ref="A2:G2"/>
    <mergeCell ref="A3: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0"/>
  <sheetViews>
    <sheetView showRuler="0" workbookViewId="0">
      <selection activeCell="B3" sqref="B3"/>
    </sheetView>
  </sheetViews>
  <sheetFormatPr defaultColWidth="13.7109375" defaultRowHeight="12.75"/>
  <cols>
    <col min="1" max="1" width="20.42578125" customWidth="1"/>
    <col min="2" max="2" width="92.28515625" customWidth="1"/>
    <col min="3" max="3" width="0" hidden="1" customWidth="1"/>
    <col min="4" max="4" width="12.85546875" customWidth="1"/>
    <col min="5" max="26" width="20.42578125" customWidth="1"/>
  </cols>
  <sheetData>
    <row r="1" spans="2:4" ht="16.7" customHeight="1"/>
    <row r="2" spans="2:4" ht="16.7" customHeight="1"/>
    <row r="3" spans="2:4" ht="16.7" customHeight="1">
      <c r="B3" s="3" t="s">
        <v>1</v>
      </c>
      <c r="D3" s="4" t="s">
        <v>2</v>
      </c>
    </row>
    <row r="4" spans="2:4" ht="16.7" customHeight="1">
      <c r="B4" s="9"/>
      <c r="C4" s="9"/>
      <c r="D4" s="9"/>
    </row>
    <row r="5" spans="2:4" ht="16.7" customHeight="1">
      <c r="B5" s="5" t="s">
        <v>3</v>
      </c>
      <c r="D5" s="6" t="s">
        <v>4</v>
      </c>
    </row>
    <row r="6" spans="2:4" ht="16.7" customHeight="1">
      <c r="B6" s="1"/>
    </row>
    <row r="7" spans="2:4" ht="16.7" customHeight="1">
      <c r="B7" s="5" t="s">
        <v>5</v>
      </c>
      <c r="D7" s="6" t="s">
        <v>6</v>
      </c>
    </row>
    <row r="8" spans="2:4" ht="16.7" customHeight="1">
      <c r="B8" s="1"/>
    </row>
    <row r="9" spans="2:4" ht="16.7" customHeight="1">
      <c r="B9" s="5" t="s">
        <v>7</v>
      </c>
      <c r="D9" s="6" t="s">
        <v>8</v>
      </c>
    </row>
    <row r="10" spans="2:4" ht="16.7" customHeight="1">
      <c r="B10" s="1"/>
    </row>
    <row r="11" spans="2:4" ht="16.7" customHeight="1">
      <c r="B11" s="5" t="s">
        <v>9</v>
      </c>
      <c r="D11" s="6" t="s">
        <v>10</v>
      </c>
    </row>
    <row r="12" spans="2:4" ht="16.7" customHeight="1">
      <c r="B12" s="1"/>
    </row>
    <row r="13" spans="2:4" ht="16.7" customHeight="1">
      <c r="B13" s="5" t="s">
        <v>11</v>
      </c>
      <c r="D13" s="6" t="s">
        <v>12</v>
      </c>
    </row>
    <row r="14" spans="2:4" ht="16.7" customHeight="1">
      <c r="B14" s="1"/>
    </row>
    <row r="15" spans="2:4" ht="16.7" customHeight="1">
      <c r="B15" s="237" t="s">
        <v>13</v>
      </c>
      <c r="D15" s="6" t="s">
        <v>14</v>
      </c>
    </row>
    <row r="16" spans="2:4" ht="16.7" customHeight="1">
      <c r="B16" s="1"/>
    </row>
    <row r="17" spans="2:4" ht="16.7" customHeight="1">
      <c r="B17" s="5" t="s">
        <v>15</v>
      </c>
      <c r="D17" s="6" t="s">
        <v>16</v>
      </c>
    </row>
    <row r="18" spans="2:4" ht="16.7" customHeight="1">
      <c r="B18" s="1"/>
    </row>
    <row r="19" spans="2:4" ht="16.7" customHeight="1">
      <c r="B19" s="5" t="s">
        <v>17</v>
      </c>
    </row>
    <row r="20" spans="2:4" ht="16.7" customHeight="1">
      <c r="B20" s="7" t="s">
        <v>18</v>
      </c>
      <c r="D20" s="6" t="s">
        <v>19</v>
      </c>
    </row>
    <row r="21" spans="2:4" ht="16.7" customHeight="1">
      <c r="B21" s="7" t="s">
        <v>20</v>
      </c>
      <c r="D21" s="6" t="s">
        <v>21</v>
      </c>
    </row>
    <row r="22" spans="2:4" ht="16.7" customHeight="1">
      <c r="B22" s="7" t="s">
        <v>22</v>
      </c>
      <c r="D22" s="6" t="s">
        <v>23</v>
      </c>
    </row>
    <row r="23" spans="2:4" ht="16.7" customHeight="1">
      <c r="B23" s="7" t="s">
        <v>24</v>
      </c>
      <c r="D23" s="6" t="s">
        <v>25</v>
      </c>
    </row>
    <row r="24" spans="2:4" ht="16.7" customHeight="1">
      <c r="B24" s="1"/>
    </row>
    <row r="25" spans="2:4" ht="16.7" customHeight="1">
      <c r="B25" s="5" t="s">
        <v>26</v>
      </c>
      <c r="D25" s="6" t="s">
        <v>27</v>
      </c>
    </row>
    <row r="26" spans="2:4" ht="16.7" customHeight="1">
      <c r="B26" s="1"/>
    </row>
    <row r="27" spans="2:4" ht="16.7" customHeight="1">
      <c r="B27" s="5" t="s">
        <v>28</v>
      </c>
      <c r="D27" s="6" t="s">
        <v>29</v>
      </c>
    </row>
    <row r="28" spans="2:4" ht="16.7" customHeight="1">
      <c r="B28" s="8"/>
    </row>
    <row r="29" spans="2:4" ht="132.6" customHeight="1">
      <c r="B29" s="243" t="s">
        <v>30</v>
      </c>
      <c r="C29" s="243"/>
      <c r="D29" s="243"/>
    </row>
    <row r="30" spans="2:4" ht="16.7" customHeight="1"/>
    <row r="31" spans="2:4" ht="16.7" customHeight="1"/>
    <row r="32" spans="2:4"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sheetData>
  <mergeCells count="1">
    <mergeCell ref="B29:D29"/>
  </mergeCells>
  <hyperlinks>
    <hyperlink ref="B15" location="'Average Annualized Yields'!A1" display="Average Annualized Yields and Rates"/>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Ruler="0" zoomScale="110" zoomScaleNormal="110" workbookViewId="0"/>
  </sheetViews>
  <sheetFormatPr defaultColWidth="13.7109375" defaultRowHeight="12.75"/>
  <cols>
    <col min="1" max="1" width="57.140625" customWidth="1"/>
    <col min="2" max="2" width="10.7109375" customWidth="1"/>
    <col min="3" max="3" width="0" hidden="1" customWidth="1"/>
    <col min="4" max="4" width="11.7109375" customWidth="1"/>
    <col min="5" max="5" width="0" hidden="1" customWidth="1"/>
    <col min="6" max="6" width="11.7109375" customWidth="1"/>
    <col min="7" max="7" width="0" hidden="1" customWidth="1"/>
    <col min="8" max="8" width="11.7109375" customWidth="1"/>
    <col min="9" max="9" width="0" hidden="1" customWidth="1"/>
    <col min="10" max="10" width="11.7109375" customWidth="1"/>
    <col min="11" max="11" width="0" hidden="1" customWidth="1"/>
    <col min="12" max="12" width="14.42578125" customWidth="1"/>
    <col min="13" max="13" width="0" hidden="1" customWidth="1"/>
    <col min="14" max="14" width="5.5703125" customWidth="1"/>
    <col min="15" max="15" width="0" hidden="1" customWidth="1"/>
    <col min="16" max="16" width="14.140625" customWidth="1"/>
    <col min="17" max="17" width="0" hidden="1" customWidth="1"/>
    <col min="18" max="18" width="5.5703125" customWidth="1"/>
    <col min="19" max="19" width="0" hidden="1" customWidth="1"/>
    <col min="20" max="20" width="10.7109375" customWidth="1"/>
    <col min="21" max="21" width="0" hidden="1" customWidth="1"/>
    <col min="22" max="22" width="11.7109375" customWidth="1"/>
    <col min="23" max="23" width="0" hidden="1" customWidth="1"/>
    <col min="24" max="24" width="15" customWidth="1"/>
    <col min="25" max="25" width="0" hidden="1" customWidth="1"/>
    <col min="26" max="26" width="5.5703125" customWidth="1"/>
  </cols>
  <sheetData>
    <row r="1" spans="1:26" ht="14.1" customHeight="1">
      <c r="A1" s="10" t="s">
        <v>31</v>
      </c>
    </row>
    <row r="2" spans="1:26" ht="14.1" customHeight="1">
      <c r="A2" s="10" t="s">
        <v>32</v>
      </c>
    </row>
    <row r="3" spans="1:26" ht="16.7" customHeight="1">
      <c r="B3" s="251" t="s">
        <v>33</v>
      </c>
      <c r="C3" s="241"/>
      <c r="D3" s="241"/>
      <c r="E3" s="241"/>
      <c r="F3" s="241"/>
      <c r="G3" s="241"/>
      <c r="H3" s="241"/>
      <c r="I3" s="241"/>
      <c r="J3" s="241"/>
      <c r="K3" s="241"/>
      <c r="L3" s="241"/>
      <c r="M3" s="241"/>
      <c r="N3" s="241"/>
      <c r="O3" s="241"/>
      <c r="P3" s="241"/>
      <c r="Q3" s="241"/>
      <c r="R3" s="241"/>
      <c r="T3" s="251" t="s">
        <v>34</v>
      </c>
      <c r="U3" s="241"/>
      <c r="V3" s="241"/>
      <c r="W3" s="241"/>
      <c r="X3" s="241"/>
      <c r="Y3" s="241"/>
      <c r="Z3" s="241"/>
    </row>
    <row r="4" spans="1:26" ht="16.7" customHeight="1">
      <c r="B4" s="9"/>
      <c r="C4" s="9"/>
      <c r="D4" s="9"/>
      <c r="E4" s="9"/>
      <c r="F4" s="9"/>
      <c r="G4" s="9"/>
      <c r="H4" s="9"/>
      <c r="I4" s="9"/>
      <c r="J4" s="9"/>
      <c r="K4" s="9"/>
      <c r="L4" s="250" t="s">
        <v>35</v>
      </c>
      <c r="M4" s="250"/>
      <c r="N4" s="250"/>
      <c r="O4" s="250"/>
      <c r="P4" s="250"/>
      <c r="Q4" s="250"/>
      <c r="R4" s="250"/>
      <c r="T4" s="9"/>
      <c r="U4" s="9"/>
      <c r="V4" s="9"/>
      <c r="W4" s="9"/>
      <c r="X4" s="250" t="s">
        <v>36</v>
      </c>
      <c r="Y4" s="250"/>
      <c r="Z4" s="250"/>
    </row>
    <row r="5" spans="1:26" ht="16.7" customHeight="1">
      <c r="B5" s="11" t="s">
        <v>37</v>
      </c>
      <c r="D5" s="11" t="s">
        <v>38</v>
      </c>
      <c r="F5" s="11" t="s">
        <v>39</v>
      </c>
      <c r="H5" s="11" t="s">
        <v>40</v>
      </c>
      <c r="J5" s="11" t="s">
        <v>41</v>
      </c>
      <c r="L5" s="250" t="s">
        <v>38</v>
      </c>
      <c r="M5" s="250"/>
      <c r="N5" s="250"/>
      <c r="O5" s="9"/>
      <c r="P5" s="250" t="s">
        <v>41</v>
      </c>
      <c r="Q5" s="250"/>
      <c r="R5" s="250"/>
      <c r="T5" s="13">
        <v>2020</v>
      </c>
      <c r="V5" s="13">
        <v>2019</v>
      </c>
      <c r="X5" s="249">
        <v>2019</v>
      </c>
      <c r="Y5" s="250"/>
      <c r="Z5" s="250"/>
    </row>
    <row r="6" spans="1:26" ht="16.7" customHeight="1">
      <c r="B6" s="9"/>
      <c r="D6" s="9"/>
      <c r="F6" s="9"/>
      <c r="H6" s="9"/>
      <c r="J6" s="9"/>
      <c r="L6" s="199" t="s">
        <v>81</v>
      </c>
      <c r="M6" s="207"/>
      <c r="N6" s="199" t="s">
        <v>43</v>
      </c>
      <c r="O6" s="208"/>
      <c r="P6" s="199" t="s">
        <v>81</v>
      </c>
      <c r="Q6" s="207"/>
      <c r="R6" s="199" t="s">
        <v>43</v>
      </c>
      <c r="T6" s="9"/>
      <c r="V6" s="9"/>
      <c r="X6" s="12" t="s">
        <v>81</v>
      </c>
      <c r="Y6" s="9"/>
      <c r="Z6" s="12" t="s">
        <v>43</v>
      </c>
    </row>
    <row r="7" spans="1:26" ht="16.7" customHeight="1">
      <c r="A7" s="15" t="s">
        <v>44</v>
      </c>
      <c r="L7" s="9"/>
      <c r="N7" s="9"/>
      <c r="P7" s="9"/>
      <c r="R7" s="9"/>
      <c r="X7" s="9"/>
      <c r="Z7" s="9"/>
    </row>
    <row r="8" spans="1:26" ht="16.7" customHeight="1">
      <c r="A8" s="16" t="s">
        <v>45</v>
      </c>
      <c r="B8" s="17">
        <v>1791000000</v>
      </c>
      <c r="D8" s="17">
        <v>1750000000</v>
      </c>
      <c r="F8" s="17">
        <v>1657000000</v>
      </c>
      <c r="H8" s="17">
        <v>1637000000</v>
      </c>
      <c r="J8" s="17">
        <v>1638000000</v>
      </c>
      <c r="L8" s="17">
        <v>41000000</v>
      </c>
      <c r="N8" s="18">
        <v>2.3428571428571399E-2</v>
      </c>
      <c r="P8" s="17">
        <v>153000000</v>
      </c>
      <c r="R8" s="18">
        <v>9.3406593406593394E-2</v>
      </c>
      <c r="T8" s="17">
        <v>5198000000</v>
      </c>
      <c r="V8" s="17">
        <v>4854000000</v>
      </c>
      <c r="X8" s="17">
        <v>344000000</v>
      </c>
      <c r="Z8" s="19">
        <v>7.0869386073341603E-2</v>
      </c>
    </row>
    <row r="9" spans="1:26" ht="16.7" customHeight="1">
      <c r="A9" s="16" t="s">
        <v>46</v>
      </c>
      <c r="B9" s="20">
        <v>988000000</v>
      </c>
      <c r="D9" s="20">
        <v>979000000</v>
      </c>
      <c r="F9" s="20">
        <v>1012000000</v>
      </c>
      <c r="H9" s="20">
        <v>986000000</v>
      </c>
      <c r="J9" s="20">
        <v>973000000</v>
      </c>
      <c r="L9" s="20">
        <v>9000000</v>
      </c>
      <c r="N9" s="19">
        <v>9.1930541368743599E-3</v>
      </c>
      <c r="P9" s="20">
        <v>15000000</v>
      </c>
      <c r="R9" s="19">
        <v>1.54162384378212E-2</v>
      </c>
      <c r="T9" s="20">
        <v>2979000000</v>
      </c>
      <c r="V9" s="20">
        <v>2861000000</v>
      </c>
      <c r="X9" s="20">
        <v>118000000</v>
      </c>
      <c r="Z9" s="19">
        <v>4.1244320167773497E-2</v>
      </c>
    </row>
    <row r="10" spans="1:26" ht="16.7" customHeight="1">
      <c r="A10" s="16" t="s">
        <v>47</v>
      </c>
      <c r="B10" s="21">
        <f>B8-B9</f>
        <v>803000000</v>
      </c>
      <c r="D10" s="21">
        <f>D8-D9</f>
        <v>771000000</v>
      </c>
      <c r="F10" s="21">
        <f>F8-F9</f>
        <v>645000000</v>
      </c>
      <c r="H10" s="21">
        <f>H8-H9</f>
        <v>651000000</v>
      </c>
      <c r="J10" s="21">
        <f>J8-J9</f>
        <v>665000000</v>
      </c>
      <c r="L10" s="21">
        <f>B10-D10</f>
        <v>32000000</v>
      </c>
      <c r="N10" s="19">
        <f>IF(D10=0,0,L10/ABS(D10))</f>
        <v>4.1504539559014265E-2</v>
      </c>
      <c r="P10" s="21">
        <f>B10-J10</f>
        <v>138000000</v>
      </c>
      <c r="R10" s="19">
        <f>IF(J10=0,0,P10/ABS(J10))</f>
        <v>0.20751879699248121</v>
      </c>
      <c r="T10" s="21">
        <f>T8-T9</f>
        <v>2219000000</v>
      </c>
      <c r="V10" s="21">
        <f>V8-V9</f>
        <v>1993000000</v>
      </c>
      <c r="X10" s="21">
        <f>T10-V10</f>
        <v>226000000</v>
      </c>
      <c r="Z10" s="19">
        <f>IF(V10=0,0,X10/ABS(V10))</f>
        <v>0.11339688911189162</v>
      </c>
    </row>
    <row r="11" spans="1:26" ht="16.7" customHeight="1">
      <c r="A11" s="16" t="s">
        <v>48</v>
      </c>
      <c r="B11" s="22">
        <v>428000000</v>
      </c>
      <c r="D11" s="22">
        <v>464000000</v>
      </c>
      <c r="F11" s="22">
        <v>600000000</v>
      </c>
      <c r="H11" s="22">
        <v>110000000</v>
      </c>
      <c r="J11" s="22">
        <v>101000000</v>
      </c>
      <c r="L11" s="22">
        <v>-36000000</v>
      </c>
      <c r="N11" s="19">
        <v>-7.7586206896551699E-2</v>
      </c>
      <c r="P11" s="22">
        <v>327000000</v>
      </c>
      <c r="R11" s="16" t="s">
        <v>49</v>
      </c>
      <c r="T11" s="22">
        <v>1492000000</v>
      </c>
      <c r="V11" s="22">
        <v>283000000</v>
      </c>
      <c r="X11" s="22">
        <v>1209000000</v>
      </c>
      <c r="Z11" s="16" t="s">
        <v>49</v>
      </c>
    </row>
    <row r="12" spans="1:26" ht="16.7" customHeight="1">
      <c r="A12" s="23" t="s">
        <v>50</v>
      </c>
      <c r="B12" s="22">
        <v>314000000</v>
      </c>
      <c r="D12" s="22">
        <v>253000000</v>
      </c>
      <c r="F12" s="22">
        <v>34000000</v>
      </c>
      <c r="H12" s="22">
        <v>450000000</v>
      </c>
      <c r="J12" s="22">
        <v>449000000</v>
      </c>
      <c r="L12" s="22">
        <v>61000000</v>
      </c>
      <c r="N12" s="24">
        <v>0.24110671936758901</v>
      </c>
      <c r="P12" s="22">
        <v>-135000000</v>
      </c>
      <c r="R12" s="19">
        <v>-0.30066815144766101</v>
      </c>
      <c r="T12" s="22">
        <v>601000000</v>
      </c>
      <c r="V12" s="22">
        <v>1341000000</v>
      </c>
      <c r="X12" s="22">
        <v>-740000000</v>
      </c>
      <c r="Z12" s="19">
        <v>-0.55182699478001496</v>
      </c>
    </row>
    <row r="13" spans="1:26" ht="16.7" customHeight="1">
      <c r="A13" s="16" t="s">
        <v>51</v>
      </c>
      <c r="B13" s="22">
        <v>338000000</v>
      </c>
      <c r="D13" s="22">
        <v>263000000</v>
      </c>
      <c r="F13" s="22">
        <v>59000000</v>
      </c>
      <c r="H13" s="22">
        <v>454000000</v>
      </c>
      <c r="J13" s="22">
        <v>453000000</v>
      </c>
      <c r="L13" s="22">
        <v>75000000</v>
      </c>
      <c r="M13" s="19">
        <v>0</v>
      </c>
      <c r="N13" s="24">
        <v>0.28517110266159701</v>
      </c>
      <c r="P13" s="22">
        <v>-115000000</v>
      </c>
      <c r="R13" s="19">
        <v>-0.253863134657837</v>
      </c>
      <c r="T13" s="22">
        <v>660000000</v>
      </c>
      <c r="V13" s="22">
        <v>1354000000</v>
      </c>
      <c r="X13" s="22">
        <v>-694000000</v>
      </c>
      <c r="Z13" s="19">
        <v>-0.51255539143279205</v>
      </c>
    </row>
    <row r="14" spans="1:26" ht="16.7" customHeight="1">
      <c r="A14" s="16" t="s">
        <v>52</v>
      </c>
      <c r="B14" s="22">
        <v>289000000</v>
      </c>
      <c r="D14" s="22">
        <v>225000000</v>
      </c>
      <c r="F14" s="22">
        <v>12000000</v>
      </c>
      <c r="H14" s="22">
        <v>427000000</v>
      </c>
      <c r="J14" s="22">
        <v>432000000</v>
      </c>
      <c r="L14" s="22">
        <v>64000000</v>
      </c>
      <c r="N14" s="24">
        <v>0.284444444444444</v>
      </c>
      <c r="P14" s="22">
        <v>-143000000</v>
      </c>
      <c r="R14" s="19">
        <v>-0.33101851851851899</v>
      </c>
      <c r="T14" s="22">
        <v>526000000</v>
      </c>
      <c r="V14" s="22">
        <v>1291000000</v>
      </c>
      <c r="X14" s="22">
        <v>-765000000</v>
      </c>
      <c r="Z14" s="19">
        <v>-0.59256390395042602</v>
      </c>
    </row>
    <row r="15" spans="1:26" ht="22.5" customHeight="1">
      <c r="A15" s="16" t="s">
        <v>53</v>
      </c>
      <c r="B15" s="22">
        <v>313000000</v>
      </c>
      <c r="D15" s="22">
        <v>235000000</v>
      </c>
      <c r="F15" s="22">
        <v>37000000</v>
      </c>
      <c r="H15" s="22">
        <v>431000000</v>
      </c>
      <c r="J15" s="22">
        <v>436000000</v>
      </c>
      <c r="L15" s="22">
        <v>78000000</v>
      </c>
      <c r="M15" s="19">
        <v>0</v>
      </c>
      <c r="N15" s="24">
        <v>0.33191489361702098</v>
      </c>
      <c r="P15" s="22">
        <v>-123000000</v>
      </c>
      <c r="R15" s="19">
        <v>-0.28211009174311902</v>
      </c>
      <c r="T15" s="22">
        <v>585000000</v>
      </c>
      <c r="V15" s="22">
        <v>1304000000</v>
      </c>
      <c r="X15" s="22">
        <v>-719000000</v>
      </c>
      <c r="Z15" s="19">
        <v>-0.55138036809815905</v>
      </c>
    </row>
    <row r="16" spans="1:26" ht="16.7" customHeight="1">
      <c r="A16" s="15" t="s">
        <v>54</v>
      </c>
    </row>
    <row r="17" spans="1:26" ht="16.7" customHeight="1">
      <c r="A17" s="30" t="s">
        <v>55</v>
      </c>
      <c r="B17" s="25">
        <v>0.68</v>
      </c>
      <c r="D17" s="25">
        <v>0.53</v>
      </c>
      <c r="F17" s="25">
        <v>0.03</v>
      </c>
      <c r="H17" s="26">
        <v>0.98</v>
      </c>
      <c r="J17" s="26">
        <v>0.97</v>
      </c>
      <c r="L17" s="25">
        <v>0.15</v>
      </c>
      <c r="N17" s="27">
        <v>0.28301886792452802</v>
      </c>
      <c r="P17" s="26">
        <v>-0.28999999999999998</v>
      </c>
      <c r="R17" s="19">
        <v>-0.298969072164948</v>
      </c>
      <c r="T17" s="28">
        <v>1.23</v>
      </c>
      <c r="V17" s="28">
        <v>2.84</v>
      </c>
      <c r="X17" s="28">
        <v>-1.61</v>
      </c>
      <c r="Z17" s="19">
        <v>-0.56690140845070403</v>
      </c>
    </row>
    <row r="18" spans="1:26" ht="16.7" customHeight="1">
      <c r="A18" s="30" t="s">
        <v>56</v>
      </c>
      <c r="B18" s="28">
        <v>0.68</v>
      </c>
      <c r="D18" s="28">
        <v>0.53</v>
      </c>
      <c r="F18" s="28">
        <v>0.03</v>
      </c>
      <c r="H18" s="29">
        <v>0.98</v>
      </c>
      <c r="J18" s="29">
        <v>0.97</v>
      </c>
      <c r="L18" s="29">
        <v>0.15</v>
      </c>
      <c r="N18" s="27">
        <v>0.28301886792452802</v>
      </c>
      <c r="P18" s="29">
        <v>-0.28999999999999998</v>
      </c>
      <c r="R18" s="19">
        <v>-0.298969072164948</v>
      </c>
      <c r="T18" s="28">
        <v>1.23</v>
      </c>
      <c r="V18" s="29">
        <v>2.83</v>
      </c>
      <c r="X18" s="28">
        <v>-1.6</v>
      </c>
      <c r="Z18" s="19">
        <v>-0.56537102473498202</v>
      </c>
    </row>
    <row r="19" spans="1:26" ht="16.7" customHeight="1">
      <c r="A19" s="30" t="s">
        <v>57</v>
      </c>
      <c r="B19" s="29">
        <v>0.73</v>
      </c>
      <c r="D19" s="29">
        <v>0.55000000000000004</v>
      </c>
      <c r="F19" s="29">
        <v>0.09</v>
      </c>
      <c r="H19" s="29">
        <v>0.99</v>
      </c>
      <c r="J19" s="29">
        <v>0.98</v>
      </c>
      <c r="L19" s="28">
        <v>0.18</v>
      </c>
      <c r="N19" s="27">
        <v>0.32727272727272699</v>
      </c>
      <c r="P19" s="29">
        <v>-0.25</v>
      </c>
      <c r="R19" s="19">
        <v>-0.25510204081632698</v>
      </c>
      <c r="T19" s="29">
        <v>1.37</v>
      </c>
      <c r="V19" s="29">
        <v>2.87</v>
      </c>
      <c r="X19" s="28">
        <v>-1.5</v>
      </c>
      <c r="Z19" s="19">
        <v>-0.52264808362369297</v>
      </c>
    </row>
    <row r="20" spans="1:26" ht="16.7" customHeight="1">
      <c r="A20" s="30" t="s">
        <v>58</v>
      </c>
      <c r="B20" s="29">
        <v>0.73</v>
      </c>
      <c r="D20" s="29">
        <v>0.55000000000000004</v>
      </c>
      <c r="F20" s="29">
        <v>0.09</v>
      </c>
      <c r="H20" s="29">
        <v>0.99</v>
      </c>
      <c r="J20" s="29">
        <v>0.98</v>
      </c>
      <c r="L20" s="28">
        <v>0.18</v>
      </c>
      <c r="N20" s="27">
        <v>0.32727272727272699</v>
      </c>
      <c r="P20" s="29">
        <v>-0.25</v>
      </c>
      <c r="R20" s="19">
        <v>-0.25510204081632698</v>
      </c>
      <c r="T20" s="29">
        <v>1.37</v>
      </c>
      <c r="V20" s="29">
        <v>2.86</v>
      </c>
      <c r="X20" s="28">
        <v>-1.49</v>
      </c>
      <c r="Z20" s="19">
        <v>-0.52097902097902105</v>
      </c>
    </row>
    <row r="21" spans="1:26" ht="16.7" customHeight="1">
      <c r="A21" s="16" t="s">
        <v>59</v>
      </c>
      <c r="B21" s="29">
        <v>0.39</v>
      </c>
      <c r="D21" s="29">
        <v>0.39</v>
      </c>
      <c r="F21" s="29">
        <v>0.39</v>
      </c>
      <c r="H21" s="29">
        <v>0.36</v>
      </c>
      <c r="J21" s="29">
        <v>0.36</v>
      </c>
      <c r="L21" s="31">
        <v>0</v>
      </c>
      <c r="N21" s="18">
        <v>0</v>
      </c>
      <c r="P21" s="29">
        <v>0.03</v>
      </c>
      <c r="R21" s="19">
        <v>8.3333333333333398E-2</v>
      </c>
      <c r="T21" s="29">
        <v>1.17</v>
      </c>
      <c r="V21" s="29">
        <v>1</v>
      </c>
      <c r="X21" s="28">
        <v>0.17</v>
      </c>
      <c r="Z21" s="19">
        <v>0.17</v>
      </c>
    </row>
    <row r="22" spans="1:26" ht="16.7" customHeight="1">
      <c r="A22" s="16" t="s">
        <v>60</v>
      </c>
      <c r="B22" s="29">
        <v>48.01</v>
      </c>
      <c r="D22" s="29">
        <v>47.92</v>
      </c>
      <c r="F22" s="29">
        <v>47.78</v>
      </c>
      <c r="H22" s="29">
        <v>47.63</v>
      </c>
      <c r="J22" s="29">
        <v>46.67</v>
      </c>
      <c r="L22" s="29">
        <v>8.9999999999996305E-2</v>
      </c>
      <c r="N22" s="18">
        <v>1.8781302170283001E-3</v>
      </c>
      <c r="P22" s="29">
        <v>1.34</v>
      </c>
      <c r="R22" s="19">
        <v>2.87122348403685E-2</v>
      </c>
      <c r="T22" s="29">
        <v>48.01</v>
      </c>
      <c r="V22" s="29">
        <v>46.67</v>
      </c>
      <c r="X22" s="29">
        <v>1.34</v>
      </c>
      <c r="Z22" s="19">
        <v>2.87122348403685E-2</v>
      </c>
    </row>
    <row r="23" spans="1:26" ht="16.7" customHeight="1">
      <c r="A23" s="16" t="s">
        <v>61</v>
      </c>
      <c r="B23" s="29">
        <v>32.24</v>
      </c>
      <c r="D23" s="29">
        <v>32.130000000000003</v>
      </c>
      <c r="F23" s="29">
        <v>31.97</v>
      </c>
      <c r="H23" s="29">
        <v>32.08</v>
      </c>
      <c r="J23" s="29">
        <v>31.48</v>
      </c>
      <c r="L23" s="29">
        <v>0.109999999999999</v>
      </c>
      <c r="N23" s="18">
        <v>3.4235916588857599E-3</v>
      </c>
      <c r="P23" s="29">
        <v>0.76000000000000201</v>
      </c>
      <c r="R23" s="19">
        <v>2.4142312579415601E-2</v>
      </c>
      <c r="T23" s="29">
        <v>32.24</v>
      </c>
      <c r="V23" s="29">
        <v>31.48</v>
      </c>
      <c r="X23" s="29">
        <v>0.76000000000000201</v>
      </c>
      <c r="Z23" s="19">
        <v>2.4142312579415601E-2</v>
      </c>
    </row>
    <row r="24" spans="1:26" ht="16.7" customHeight="1">
      <c r="A24" s="16" t="s">
        <v>62</v>
      </c>
      <c r="B24" s="19">
        <v>0.57615600531836297</v>
      </c>
      <c r="D24" s="19">
        <v>0.73793755912961201</v>
      </c>
      <c r="F24" s="19">
        <v>13.9784946236559</v>
      </c>
      <c r="H24" s="19">
        <v>0.366841595760942</v>
      </c>
      <c r="J24" s="19">
        <v>0.37113402061855699</v>
      </c>
      <c r="L24" s="32">
        <v>-16.170000000000002</v>
      </c>
      <c r="N24" s="33"/>
      <c r="P24" s="32">
        <v>20.51</v>
      </c>
      <c r="R24" s="33"/>
      <c r="T24" s="19">
        <v>0.94929006085192702</v>
      </c>
      <c r="V24" s="19">
        <v>0.35228633833579898</v>
      </c>
      <c r="X24" s="32">
        <v>59.7</v>
      </c>
      <c r="Z24" s="33"/>
    </row>
    <row r="25" spans="1:26" ht="16.7" customHeight="1">
      <c r="A25" s="16" t="s">
        <v>63</v>
      </c>
      <c r="B25" s="19">
        <v>0.53300533005330097</v>
      </c>
      <c r="D25" s="19">
        <v>0.70716228467815101</v>
      </c>
      <c r="F25" s="19">
        <v>4.5138888888888902</v>
      </c>
      <c r="H25" s="19">
        <v>0.36395252441514803</v>
      </c>
      <c r="J25" s="19">
        <v>0.367084735393087</v>
      </c>
      <c r="L25" s="32">
        <v>-17.420000000000002</v>
      </c>
      <c r="P25" s="32">
        <v>16.59</v>
      </c>
      <c r="T25" s="19">
        <v>0.85476329631794301</v>
      </c>
      <c r="V25" s="19">
        <v>0.348638566398215</v>
      </c>
      <c r="X25" s="32">
        <v>50.62</v>
      </c>
    </row>
    <row r="26" spans="1:26" ht="16.7" customHeight="1">
      <c r="A26" s="15" t="s">
        <v>64</v>
      </c>
    </row>
    <row r="27" spans="1:26" ht="16.7" customHeight="1">
      <c r="A27" s="16" t="s">
        <v>65</v>
      </c>
      <c r="B27" s="31">
        <v>426846096</v>
      </c>
      <c r="D27" s="31">
        <v>426613053</v>
      </c>
      <c r="F27" s="31">
        <v>427718421</v>
      </c>
      <c r="H27" s="31">
        <v>434684606</v>
      </c>
      <c r="J27" s="31">
        <v>445703987</v>
      </c>
      <c r="L27" s="31">
        <v>233043</v>
      </c>
      <c r="N27" s="18">
        <v>5.4626317305860798E-4</v>
      </c>
      <c r="P27" s="31">
        <v>-18857891</v>
      </c>
      <c r="R27" s="18">
        <v>-4.2310348460041898E-2</v>
      </c>
      <c r="T27" s="31">
        <v>427058412</v>
      </c>
      <c r="V27" s="31">
        <v>454802186</v>
      </c>
      <c r="X27" s="31">
        <v>-27743774</v>
      </c>
      <c r="Z27" s="19">
        <v>-6.1001848394809599E-2</v>
      </c>
    </row>
    <row r="28" spans="1:26" ht="16.7" customHeight="1">
      <c r="A28" s="80" t="s">
        <v>66</v>
      </c>
      <c r="B28" s="31">
        <v>427992349</v>
      </c>
      <c r="D28" s="31">
        <v>427566920</v>
      </c>
      <c r="F28" s="31">
        <v>429388855</v>
      </c>
      <c r="H28" s="31">
        <v>436500829</v>
      </c>
      <c r="J28" s="31">
        <v>447134595</v>
      </c>
      <c r="L28" s="31">
        <v>425429</v>
      </c>
      <c r="N28" s="18">
        <v>9.9499980026518408E-4</v>
      </c>
      <c r="P28" s="31">
        <v>-19142246</v>
      </c>
      <c r="R28" s="18">
        <v>-4.2810925868976897E-2</v>
      </c>
      <c r="T28" s="31">
        <v>428142358</v>
      </c>
      <c r="V28" s="31">
        <v>456218755</v>
      </c>
      <c r="X28" s="31">
        <v>-28076397</v>
      </c>
      <c r="Z28" s="19">
        <v>-6.1541522991530699E-2</v>
      </c>
    </row>
    <row r="29" spans="1:26" ht="16.7" customHeight="1">
      <c r="A29" s="16" t="s">
        <v>67</v>
      </c>
      <c r="B29" s="31">
        <v>427073084</v>
      </c>
      <c r="D29" s="31">
        <v>426824594</v>
      </c>
      <c r="F29" s="31">
        <v>426586533</v>
      </c>
      <c r="H29" s="31">
        <v>433121083</v>
      </c>
      <c r="J29" s="31">
        <v>443913525</v>
      </c>
      <c r="L29" s="31">
        <v>248490</v>
      </c>
      <c r="N29" s="18">
        <v>5.8218294703046099E-4</v>
      </c>
      <c r="P29" s="31">
        <v>-16840441</v>
      </c>
      <c r="R29" s="18">
        <v>-3.79363097801537E-2</v>
      </c>
      <c r="T29" s="31">
        <v>427073084</v>
      </c>
      <c r="V29" s="31">
        <v>443913525</v>
      </c>
      <c r="X29" s="31">
        <v>-16840441</v>
      </c>
      <c r="Z29" s="19">
        <v>-3.79363097801537E-2</v>
      </c>
    </row>
    <row r="30" spans="1:26" ht="16.7" hidden="1" customHeight="1">
      <c r="A30" s="15" t="s">
        <v>68</v>
      </c>
    </row>
    <row r="31" spans="1:26" ht="16.7" hidden="1" customHeight="1">
      <c r="A31" s="16" t="s">
        <v>69</v>
      </c>
      <c r="B31" s="26">
        <v>0</v>
      </c>
      <c r="D31" s="34" t="s">
        <v>70</v>
      </c>
      <c r="F31" s="34" t="s">
        <v>70</v>
      </c>
      <c r="H31" s="26">
        <v>40.92</v>
      </c>
      <c r="J31" s="26">
        <v>38.06</v>
      </c>
      <c r="L31" s="34" t="s">
        <v>70</v>
      </c>
      <c r="N31" s="16" t="s">
        <v>70</v>
      </c>
      <c r="P31" s="26">
        <v>-38.06</v>
      </c>
      <c r="R31" s="18">
        <v>-1</v>
      </c>
      <c r="T31" s="26">
        <v>0</v>
      </c>
      <c r="V31" s="26">
        <v>38.06</v>
      </c>
      <c r="X31" s="26">
        <v>-38.06</v>
      </c>
      <c r="Z31" s="19">
        <v>-1</v>
      </c>
    </row>
    <row r="32" spans="1:26" ht="16.7" hidden="1" customHeight="1">
      <c r="A32" s="16" t="s">
        <v>71</v>
      </c>
      <c r="B32" s="29">
        <v>0</v>
      </c>
      <c r="D32" s="34" t="s">
        <v>70</v>
      </c>
      <c r="F32" s="34" t="s">
        <v>70</v>
      </c>
      <c r="H32" s="29">
        <v>32.47</v>
      </c>
      <c r="J32" s="29">
        <v>31.34</v>
      </c>
      <c r="L32" s="34" t="s">
        <v>70</v>
      </c>
      <c r="N32" s="16" t="s">
        <v>70</v>
      </c>
      <c r="P32" s="29">
        <v>-31.34</v>
      </c>
      <c r="R32" s="18">
        <v>-1</v>
      </c>
      <c r="T32" s="29">
        <v>0</v>
      </c>
      <c r="V32" s="29">
        <v>29.26</v>
      </c>
      <c r="X32" s="29">
        <v>-29.26</v>
      </c>
      <c r="Z32" s="19">
        <v>-1</v>
      </c>
    </row>
    <row r="33" spans="1:26" ht="16.7" hidden="1" customHeight="1">
      <c r="A33" s="16" t="s">
        <v>72</v>
      </c>
      <c r="B33" s="29">
        <v>0</v>
      </c>
      <c r="D33" s="34" t="s">
        <v>70</v>
      </c>
      <c r="F33" s="34" t="s">
        <v>70</v>
      </c>
      <c r="H33" s="29">
        <v>40.610000999999997</v>
      </c>
      <c r="J33" s="29">
        <v>35.369999</v>
      </c>
      <c r="L33" s="34" t="s">
        <v>70</v>
      </c>
      <c r="N33" s="16" t="s">
        <v>70</v>
      </c>
      <c r="P33" s="29">
        <v>-35.369999</v>
      </c>
      <c r="R33" s="18">
        <v>-1</v>
      </c>
      <c r="T33" s="29">
        <v>0</v>
      </c>
      <c r="V33" s="29">
        <v>35.369999</v>
      </c>
      <c r="X33" s="29">
        <v>-35.369999</v>
      </c>
      <c r="Z33" s="19">
        <v>-1</v>
      </c>
    </row>
    <row r="34" spans="1:26" ht="16.7" hidden="1" customHeight="1">
      <c r="A34" s="16" t="s">
        <v>73</v>
      </c>
      <c r="B34" s="22">
        <v>0</v>
      </c>
      <c r="D34" s="34" t="s">
        <v>70</v>
      </c>
      <c r="F34" s="34" t="s">
        <v>70</v>
      </c>
      <c r="H34" s="22">
        <v>17589000000</v>
      </c>
      <c r="J34" s="22">
        <v>15701000000</v>
      </c>
      <c r="L34" s="34" t="s">
        <v>70</v>
      </c>
      <c r="N34" s="16" t="s">
        <v>70</v>
      </c>
      <c r="P34" s="22">
        <v>-15701000000</v>
      </c>
      <c r="R34" s="18">
        <v>-1</v>
      </c>
      <c r="T34" s="22">
        <v>0</v>
      </c>
      <c r="V34" s="22">
        <v>15701000000</v>
      </c>
      <c r="X34" s="22">
        <v>-15701000000</v>
      </c>
      <c r="Z34" s="19">
        <v>-1</v>
      </c>
    </row>
    <row r="35" spans="1:26" ht="16.7" hidden="1" customHeight="1">
      <c r="A35" s="15" t="s">
        <v>74</v>
      </c>
    </row>
    <row r="36" spans="1:26" ht="16.7" hidden="1" customHeight="1">
      <c r="A36" s="16" t="s">
        <v>75</v>
      </c>
      <c r="B36" s="17">
        <v>407000000</v>
      </c>
      <c r="D36" s="17">
        <v>320000000</v>
      </c>
      <c r="F36" s="17">
        <v>236000000</v>
      </c>
      <c r="H36" s="17">
        <v>209000000</v>
      </c>
      <c r="J36" s="17">
        <v>251000000</v>
      </c>
      <c r="L36" s="17">
        <v>87000000</v>
      </c>
      <c r="N36" s="19">
        <v>0.27187499999999998</v>
      </c>
      <c r="P36" s="17">
        <v>156000000</v>
      </c>
      <c r="R36" s="19">
        <v>0.62151394422310802</v>
      </c>
      <c r="T36" s="22">
        <v>963000000</v>
      </c>
      <c r="V36" s="22">
        <v>666000000</v>
      </c>
      <c r="X36" s="22">
        <v>297000000</v>
      </c>
      <c r="Z36" s="19">
        <v>0.445945945945946</v>
      </c>
    </row>
    <row r="37" spans="1:26" ht="16.7" hidden="1" customHeight="1">
      <c r="A37" s="16" t="s">
        <v>76</v>
      </c>
      <c r="B37" s="22">
        <v>153000000</v>
      </c>
      <c r="D37" s="22">
        <v>221000000</v>
      </c>
      <c r="F37" s="22">
        <v>179000000</v>
      </c>
      <c r="H37" s="22">
        <v>231000000</v>
      </c>
      <c r="J37" s="22">
        <v>196000000</v>
      </c>
      <c r="L37" s="22">
        <v>-68000000</v>
      </c>
      <c r="N37" s="19">
        <v>-0.30769230769230799</v>
      </c>
      <c r="P37" s="22">
        <v>-43000000</v>
      </c>
      <c r="R37" s="19">
        <v>-0.219387755102041</v>
      </c>
      <c r="T37" s="22">
        <v>553000000</v>
      </c>
      <c r="V37" s="22">
        <v>639000000</v>
      </c>
      <c r="X37" s="22">
        <v>-86000000</v>
      </c>
      <c r="Z37" s="19">
        <v>-0.13458528951486701</v>
      </c>
    </row>
    <row r="38" spans="1:26" ht="16.7" hidden="1" customHeight="1">
      <c r="A38" s="16" t="s">
        <v>77</v>
      </c>
      <c r="B38" s="20">
        <v>-246000000</v>
      </c>
      <c r="D38" s="20">
        <v>-288000000</v>
      </c>
      <c r="F38" s="20">
        <v>-381000000</v>
      </c>
      <c r="H38" s="20">
        <v>10000000</v>
      </c>
      <c r="J38" s="20">
        <v>2000000</v>
      </c>
      <c r="L38" s="20">
        <v>42000000</v>
      </c>
      <c r="N38" s="19">
        <v>0.14583333333333301</v>
      </c>
      <c r="P38" s="20">
        <v>-248000000</v>
      </c>
      <c r="R38" s="16" t="s">
        <v>49</v>
      </c>
      <c r="T38" s="20">
        <v>-915000000</v>
      </c>
      <c r="V38" s="20">
        <v>36000000</v>
      </c>
      <c r="X38" s="20">
        <v>-951000000</v>
      </c>
      <c r="Z38" s="16" t="s">
        <v>49</v>
      </c>
    </row>
    <row r="39" spans="1:26" ht="16.7" hidden="1" customHeight="1">
      <c r="A39" s="23" t="s">
        <v>50</v>
      </c>
      <c r="B39" s="35">
        <v>314000000</v>
      </c>
      <c r="D39" s="35">
        <v>253000000</v>
      </c>
      <c r="F39" s="35">
        <v>34000000</v>
      </c>
      <c r="H39" s="35">
        <v>450000000</v>
      </c>
      <c r="J39" s="35">
        <v>449000000</v>
      </c>
      <c r="L39" s="35">
        <v>61000000</v>
      </c>
      <c r="N39" s="27">
        <v>0.24110671936758901</v>
      </c>
      <c r="P39" s="35">
        <v>-135000000</v>
      </c>
      <c r="R39" s="18">
        <v>-0.30066815144766101</v>
      </c>
      <c r="T39" s="35">
        <v>601000000</v>
      </c>
      <c r="V39" s="35">
        <v>1341000000</v>
      </c>
      <c r="X39" s="35">
        <v>-740000000</v>
      </c>
      <c r="Z39" s="19">
        <v>-0.55182699478001496</v>
      </c>
    </row>
    <row r="40" spans="1:26" ht="12.6" customHeight="1">
      <c r="B40" s="53"/>
      <c r="D40" s="53"/>
      <c r="F40" s="53"/>
      <c r="H40" s="53"/>
      <c r="J40" s="53"/>
      <c r="L40" s="53"/>
      <c r="P40" s="53"/>
      <c r="T40" s="53"/>
      <c r="V40" s="53"/>
      <c r="X40" s="53"/>
    </row>
    <row r="41" spans="1:26" ht="13.35" customHeight="1">
      <c r="A41" s="244" t="s">
        <v>78</v>
      </c>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row>
    <row r="42" spans="1:26" ht="16.7" customHeight="1"/>
    <row r="43" spans="1:26" ht="14.1" customHeight="1">
      <c r="A43" s="10" t="s">
        <v>79</v>
      </c>
    </row>
    <row r="44" spans="1:26" ht="14.1" customHeight="1">
      <c r="A44" s="10" t="s">
        <v>80</v>
      </c>
    </row>
    <row r="45" spans="1:26" ht="16.7" customHeight="1">
      <c r="B45" s="251" t="s">
        <v>33</v>
      </c>
      <c r="C45" s="241"/>
      <c r="D45" s="241"/>
      <c r="E45" s="241"/>
      <c r="F45" s="241"/>
      <c r="G45" s="241"/>
      <c r="H45" s="241"/>
      <c r="I45" s="241"/>
      <c r="J45" s="241"/>
      <c r="K45" s="241"/>
      <c r="L45" s="241"/>
      <c r="M45" s="241"/>
      <c r="N45" s="241"/>
      <c r="O45" s="241"/>
      <c r="P45" s="241"/>
      <c r="Q45" s="241"/>
      <c r="R45" s="241"/>
      <c r="T45" s="251" t="s">
        <v>34</v>
      </c>
      <c r="U45" s="241"/>
      <c r="V45" s="241"/>
      <c r="W45" s="241"/>
      <c r="X45" s="241"/>
      <c r="Y45" s="241"/>
      <c r="Z45" s="241"/>
    </row>
    <row r="46" spans="1:26" ht="16.7" customHeight="1">
      <c r="B46" s="9"/>
      <c r="C46" s="9"/>
      <c r="D46" s="9"/>
      <c r="E46" s="9"/>
      <c r="F46" s="9"/>
      <c r="G46" s="9"/>
      <c r="H46" s="9"/>
      <c r="I46" s="9"/>
      <c r="J46" s="9"/>
      <c r="K46" s="9"/>
      <c r="L46" s="250" t="s">
        <v>35</v>
      </c>
      <c r="M46" s="250"/>
      <c r="N46" s="250"/>
      <c r="O46" s="250"/>
      <c r="P46" s="250"/>
      <c r="Q46" s="250"/>
      <c r="R46" s="250"/>
      <c r="T46" s="9"/>
      <c r="U46" s="9"/>
      <c r="V46" s="9"/>
      <c r="W46" s="9"/>
      <c r="X46" s="250" t="s">
        <v>36</v>
      </c>
      <c r="Y46" s="250"/>
      <c r="Z46" s="250"/>
    </row>
    <row r="47" spans="1:26" ht="16.7" customHeight="1">
      <c r="B47" s="11" t="s">
        <v>37</v>
      </c>
      <c r="D47" s="11" t="s">
        <v>38</v>
      </c>
      <c r="F47" s="11" t="s">
        <v>39</v>
      </c>
      <c r="H47" s="11" t="s">
        <v>40</v>
      </c>
      <c r="J47" s="11" t="s">
        <v>41</v>
      </c>
      <c r="L47" s="250" t="s">
        <v>38</v>
      </c>
      <c r="M47" s="250"/>
      <c r="N47" s="250"/>
      <c r="O47" s="9"/>
      <c r="P47" s="250" t="s">
        <v>41</v>
      </c>
      <c r="Q47" s="250"/>
      <c r="R47" s="250"/>
      <c r="T47" s="13">
        <v>2020</v>
      </c>
      <c r="V47" s="13">
        <v>2019</v>
      </c>
      <c r="X47" s="249">
        <v>2019</v>
      </c>
      <c r="Y47" s="250"/>
      <c r="Z47" s="250"/>
    </row>
    <row r="48" spans="1:26" ht="16.7" customHeight="1">
      <c r="A48" s="48"/>
      <c r="B48" s="54"/>
      <c r="D48" s="54"/>
      <c r="E48" s="38"/>
      <c r="F48" s="55"/>
      <c r="G48" s="38"/>
      <c r="H48" s="55"/>
      <c r="I48" s="38"/>
      <c r="J48" s="55"/>
      <c r="K48" s="38"/>
      <c r="L48" s="202" t="s">
        <v>81</v>
      </c>
      <c r="M48" s="114"/>
      <c r="N48" s="202" t="s">
        <v>43</v>
      </c>
      <c r="O48" s="205"/>
      <c r="P48" s="202" t="s">
        <v>81</v>
      </c>
      <c r="Q48" s="114"/>
      <c r="R48" s="202" t="s">
        <v>43</v>
      </c>
      <c r="S48" s="38"/>
      <c r="T48" s="55"/>
      <c r="U48" s="38"/>
      <c r="V48" s="55"/>
      <c r="W48" s="38"/>
      <c r="X48" s="36" t="s">
        <v>81</v>
      </c>
      <c r="Y48" s="56"/>
      <c r="Z48" s="36" t="s">
        <v>43</v>
      </c>
    </row>
    <row r="49" spans="1:26" ht="14.1" customHeight="1">
      <c r="A49" s="37" t="s">
        <v>82</v>
      </c>
      <c r="E49" s="42"/>
      <c r="F49" s="42"/>
      <c r="G49" s="42"/>
      <c r="H49" s="42"/>
      <c r="I49" s="42"/>
      <c r="J49" s="42"/>
      <c r="K49" s="42"/>
      <c r="L49" s="57"/>
      <c r="M49" s="42"/>
      <c r="N49" s="57"/>
      <c r="O49" s="42"/>
      <c r="P49" s="57"/>
      <c r="Q49" s="42"/>
      <c r="R49" s="57"/>
      <c r="S49" s="42"/>
      <c r="T49" s="42"/>
      <c r="U49" s="42"/>
      <c r="V49" s="42"/>
      <c r="W49" s="42"/>
      <c r="X49" s="57"/>
      <c r="Y49" s="42"/>
      <c r="Z49" s="57"/>
    </row>
    <row r="50" spans="1:26" ht="16.7" customHeight="1">
      <c r="A50" s="38" t="s">
        <v>83</v>
      </c>
      <c r="B50" s="39">
        <v>2.8199999999999999E-2</v>
      </c>
      <c r="D50" s="39">
        <v>2.87E-2</v>
      </c>
      <c r="E50" s="38"/>
      <c r="F50" s="40">
        <v>3.09E-2</v>
      </c>
      <c r="G50" s="38"/>
      <c r="H50" s="40">
        <v>3.0444987050309701E-2</v>
      </c>
      <c r="I50" s="38"/>
      <c r="J50" s="40">
        <v>3.1E-2</v>
      </c>
      <c r="K50" s="38"/>
      <c r="L50" s="41">
        <f>(B50-D50)*100</f>
        <v>-5.0000000000000044E-2</v>
      </c>
      <c r="M50" s="38"/>
      <c r="N50" s="38"/>
      <c r="O50" s="38"/>
      <c r="P50" s="41">
        <f>(B50-J50)*100</f>
        <v>-0.28000000000000003</v>
      </c>
      <c r="Q50" s="38"/>
      <c r="R50" s="58"/>
      <c r="S50" s="38"/>
      <c r="T50" s="40">
        <v>2.93E-2</v>
      </c>
      <c r="U50" s="38"/>
      <c r="V50" s="40">
        <v>3.1800000000000002E-2</v>
      </c>
      <c r="W50" s="38"/>
      <c r="X50" s="41">
        <f>(T50-V50)*100</f>
        <v>-0.25000000000000022</v>
      </c>
      <c r="Y50" s="38"/>
      <c r="Z50" s="58"/>
    </row>
    <row r="51" spans="1:26" ht="16.7" customHeight="1">
      <c r="A51" s="42" t="s">
        <v>84</v>
      </c>
      <c r="B51" s="39">
        <v>2.8299999999999999E-2</v>
      </c>
      <c r="D51" s="39">
        <v>2.8799999999999999E-2</v>
      </c>
      <c r="E51" s="42"/>
      <c r="F51" s="43">
        <v>3.1E-2</v>
      </c>
      <c r="G51" s="42"/>
      <c r="H51" s="43">
        <v>3.05668840029211E-2</v>
      </c>
      <c r="I51" s="42"/>
      <c r="J51" s="43">
        <v>3.1199999999999999E-2</v>
      </c>
      <c r="K51" s="42"/>
      <c r="L51" s="44">
        <f>(B51-D51)*100</f>
        <v>-5.0000000000000044E-2</v>
      </c>
      <c r="M51" s="42"/>
      <c r="N51" s="42"/>
      <c r="O51" s="42"/>
      <c r="P51" s="44">
        <f>(B51-J51)*100</f>
        <v>-0.28999999999999998</v>
      </c>
      <c r="Q51" s="42"/>
      <c r="R51" s="59"/>
      <c r="S51" s="42"/>
      <c r="T51" s="43">
        <v>2.93E-2</v>
      </c>
      <c r="U51" s="42"/>
      <c r="V51" s="43">
        <v>3.1899999999999998E-2</v>
      </c>
      <c r="W51" s="42"/>
      <c r="X51" s="44">
        <f>(T51-V51)*100</f>
        <v>-0.25999999999999979</v>
      </c>
      <c r="Y51" s="42"/>
      <c r="Z51" s="59"/>
    </row>
    <row r="52" spans="1:26" ht="16.7" customHeight="1">
      <c r="A52" s="38" t="s">
        <v>85</v>
      </c>
      <c r="B52" s="39">
        <v>5.5981279205073703E-2</v>
      </c>
      <c r="D52" s="39">
        <v>4.4353440436911203E-2</v>
      </c>
      <c r="E52" s="38"/>
      <c r="F52" s="40">
        <v>2.3734362629926498E-3</v>
      </c>
      <c r="G52" s="38"/>
      <c r="H52" s="40">
        <v>8.2962633837056599E-2</v>
      </c>
      <c r="I52" s="38"/>
      <c r="J52" s="40">
        <v>8.35390707828218E-2</v>
      </c>
      <c r="K52" s="38"/>
      <c r="L52" s="41">
        <v>1.1599999999999999</v>
      </c>
      <c r="M52" s="38"/>
      <c r="N52" s="38"/>
      <c r="O52" s="38"/>
      <c r="P52" s="41">
        <v>-2.75</v>
      </c>
      <c r="Q52" s="38"/>
      <c r="R52" s="58"/>
      <c r="S52" s="38"/>
      <c r="T52" s="40">
        <v>3.4462709041798101E-2</v>
      </c>
      <c r="U52" s="38"/>
      <c r="V52" s="40">
        <v>8.5026328736946793E-2</v>
      </c>
      <c r="W52" s="38"/>
      <c r="X52" s="41">
        <v>-5.05</v>
      </c>
      <c r="Y52" s="38"/>
      <c r="Z52" s="58"/>
    </row>
    <row r="53" spans="1:26" ht="16.7" customHeight="1">
      <c r="A53" s="42" t="s">
        <v>86</v>
      </c>
      <c r="B53" s="39">
        <v>6.0506916293103098E-2</v>
      </c>
      <c r="D53" s="39">
        <v>4.6278053022285999E-2</v>
      </c>
      <c r="E53" s="60"/>
      <c r="F53" s="43">
        <v>7.3532414726935899E-3</v>
      </c>
      <c r="G53" s="60"/>
      <c r="H53" s="43">
        <v>8.3620814490107304E-2</v>
      </c>
      <c r="I53" s="60"/>
      <c r="J53" s="43">
        <v>8.4454195839229501E-2</v>
      </c>
      <c r="K53" s="42"/>
      <c r="L53" s="44">
        <v>1.42</v>
      </c>
      <c r="M53" s="42"/>
      <c r="N53" s="42"/>
      <c r="O53" s="42"/>
      <c r="P53" s="44">
        <v>-2.4</v>
      </c>
      <c r="Q53" s="42"/>
      <c r="R53" s="59"/>
      <c r="S53" s="42"/>
      <c r="T53" s="43">
        <v>3.8272124089765602E-2</v>
      </c>
      <c r="U53" s="60"/>
      <c r="V53" s="43">
        <v>8.5915149995502399E-2</v>
      </c>
      <c r="W53" s="42"/>
      <c r="X53" s="44">
        <v>-4.76</v>
      </c>
      <c r="Y53" s="42"/>
      <c r="Z53" s="59"/>
    </row>
    <row r="54" spans="1:26" ht="16.7" customHeight="1">
      <c r="A54" s="38" t="s">
        <v>87</v>
      </c>
      <c r="B54" s="39">
        <v>8.3314394506961098E-2</v>
      </c>
      <c r="D54" s="39">
        <v>6.6165343589338704E-2</v>
      </c>
      <c r="E54" s="38"/>
      <c r="F54" s="40">
        <v>3.55966580029691E-3</v>
      </c>
      <c r="G54" s="38"/>
      <c r="H54" s="40">
        <v>0.12390067319224</v>
      </c>
      <c r="I54" s="38"/>
      <c r="J54" s="40">
        <v>0.124407503214804</v>
      </c>
      <c r="K54" s="38"/>
      <c r="L54" s="41">
        <v>1.71</v>
      </c>
      <c r="M54" s="38"/>
      <c r="N54" s="38"/>
      <c r="O54" s="38"/>
      <c r="P54" s="41">
        <v>-4.1100000000000003</v>
      </c>
      <c r="Q54" s="38"/>
      <c r="R54" s="58"/>
      <c r="S54" s="38"/>
      <c r="T54" s="40">
        <v>5.14600499351364E-2</v>
      </c>
      <c r="U54" s="38"/>
      <c r="V54" s="40">
        <v>0.12723760865285499</v>
      </c>
      <c r="W54" s="38"/>
      <c r="X54" s="41">
        <v>-7.57</v>
      </c>
      <c r="Y54" s="38"/>
      <c r="Z54" s="58"/>
    </row>
    <row r="55" spans="1:26" ht="16.7" customHeight="1">
      <c r="A55" s="42" t="s">
        <v>88</v>
      </c>
      <c r="B55" s="39">
        <v>9.0049694576939607E-2</v>
      </c>
      <c r="D55" s="39">
        <v>6.9036432094159994E-2</v>
      </c>
      <c r="E55" s="42"/>
      <c r="F55" s="43">
        <v>1.1028348475079001E-2</v>
      </c>
      <c r="G55" s="42"/>
      <c r="H55" s="43">
        <v>0.124883634101548</v>
      </c>
      <c r="I55" s="42"/>
      <c r="J55" s="43">
        <v>0.125770319706897</v>
      </c>
      <c r="K55" s="42"/>
      <c r="L55" s="44">
        <v>2.1</v>
      </c>
      <c r="M55" s="42"/>
      <c r="N55" s="42"/>
      <c r="O55" s="42"/>
      <c r="P55" s="44">
        <v>-3.58</v>
      </c>
      <c r="Q55" s="42"/>
      <c r="R55" s="59"/>
      <c r="S55" s="42"/>
      <c r="T55" s="43">
        <v>5.7148305270905503E-2</v>
      </c>
      <c r="U55" s="42"/>
      <c r="V55" s="43">
        <v>0.12856768479677899</v>
      </c>
      <c r="W55" s="42"/>
      <c r="X55" s="44">
        <v>-7.15</v>
      </c>
      <c r="Y55" s="42"/>
      <c r="Z55" s="59"/>
    </row>
    <row r="56" spans="1:26" ht="16.7" customHeight="1">
      <c r="A56" s="38" t="s">
        <v>89</v>
      </c>
      <c r="B56" s="39">
        <v>7.0426470015318701E-3</v>
      </c>
      <c r="D56" s="39">
        <v>5.6591286844604504E-3</v>
      </c>
      <c r="E56" s="38"/>
      <c r="F56" s="40">
        <v>8.1742247427211805E-4</v>
      </c>
      <c r="G56" s="38"/>
      <c r="H56" s="40">
        <v>1.0828308968255601E-2</v>
      </c>
      <c r="I56" s="38"/>
      <c r="J56" s="40">
        <v>1.09829733335276E-2</v>
      </c>
      <c r="K56" s="38"/>
      <c r="L56" s="41">
        <v>0.13</v>
      </c>
      <c r="M56" s="38"/>
      <c r="N56" s="38"/>
      <c r="O56" s="38"/>
      <c r="P56" s="41">
        <v>-0.4</v>
      </c>
      <c r="Q56" s="38"/>
      <c r="R56" s="58"/>
      <c r="S56" s="38"/>
      <c r="T56" s="40">
        <v>4.5939845519527896E-3</v>
      </c>
      <c r="U56" s="61"/>
      <c r="V56" s="40">
        <v>1.11137085111412E-2</v>
      </c>
      <c r="W56" s="38"/>
      <c r="X56" s="41">
        <v>-0.65</v>
      </c>
      <c r="Y56" s="38"/>
      <c r="Z56" s="58"/>
    </row>
    <row r="57" spans="1:26" ht="16.7" customHeight="1">
      <c r="A57" s="42" t="s">
        <v>90</v>
      </c>
      <c r="B57" s="39">
        <v>7.5656690528260002E-3</v>
      </c>
      <c r="D57" s="39">
        <v>5.8779968134555398E-3</v>
      </c>
      <c r="E57" s="42"/>
      <c r="F57" s="43">
        <v>1.41981649511933E-3</v>
      </c>
      <c r="G57" s="42"/>
      <c r="H57" s="43">
        <v>1.0909857498992301E-2</v>
      </c>
      <c r="I57" s="42"/>
      <c r="J57" s="43">
        <v>1.10988837848246E-2</v>
      </c>
      <c r="K57" s="42"/>
      <c r="L57" s="44">
        <v>0.17</v>
      </c>
      <c r="M57" s="42"/>
      <c r="N57" s="42"/>
      <c r="O57" s="42"/>
      <c r="P57" s="44">
        <v>-0.35</v>
      </c>
      <c r="Q57" s="42"/>
      <c r="R57" s="59"/>
      <c r="S57" s="42"/>
      <c r="T57" s="43">
        <v>5.0383589964828803E-3</v>
      </c>
      <c r="U57" s="60"/>
      <c r="V57" s="43">
        <v>1.12255398640038E-2</v>
      </c>
      <c r="W57" s="42"/>
      <c r="X57" s="44">
        <v>-0.62</v>
      </c>
      <c r="Y57" s="42"/>
      <c r="Z57" s="59"/>
    </row>
    <row r="58" spans="1:26" ht="16.7" customHeight="1">
      <c r="A58" s="38" t="s">
        <v>91</v>
      </c>
      <c r="B58" s="39">
        <v>7.3201909588376602E-3</v>
      </c>
      <c r="D58" s="39">
        <v>5.87954614567485E-3</v>
      </c>
      <c r="E58" s="38"/>
      <c r="F58" s="40">
        <v>8.51758026767271E-4</v>
      </c>
      <c r="G58" s="38"/>
      <c r="H58" s="40">
        <v>1.12905178242085E-2</v>
      </c>
      <c r="I58" s="38"/>
      <c r="J58" s="40">
        <v>1.14598000675942E-2</v>
      </c>
      <c r="K58" s="38"/>
      <c r="L58" s="41">
        <v>0.14000000000000001</v>
      </c>
      <c r="M58" s="38"/>
      <c r="N58" s="38"/>
      <c r="O58" s="38"/>
      <c r="P58" s="41">
        <v>-0.42</v>
      </c>
      <c r="Q58" s="38"/>
      <c r="R58" s="58"/>
      <c r="S58" s="38"/>
      <c r="T58" s="40">
        <v>4.7780852598636701E-3</v>
      </c>
      <c r="U58" s="61"/>
      <c r="V58" s="40">
        <v>1.15978120233114E-2</v>
      </c>
      <c r="W58" s="38"/>
      <c r="X58" s="41">
        <v>-0.68</v>
      </c>
      <c r="Y58" s="38"/>
      <c r="Z58" s="58"/>
    </row>
    <row r="59" spans="1:26" ht="16.7" customHeight="1">
      <c r="A59" s="42" t="s">
        <v>92</v>
      </c>
      <c r="B59" s="39">
        <v>7.8638248070659195E-3</v>
      </c>
      <c r="D59" s="39">
        <v>6.1069389716725498E-3</v>
      </c>
      <c r="E59" s="42"/>
      <c r="F59" s="43">
        <v>1.47945540319445E-3</v>
      </c>
      <c r="G59" s="42"/>
      <c r="H59" s="43">
        <v>1.13755472727142E-2</v>
      </c>
      <c r="I59" s="42"/>
      <c r="J59" s="43">
        <v>1.1580742781126301E-2</v>
      </c>
      <c r="K59" s="42"/>
      <c r="L59" s="44">
        <v>0.18</v>
      </c>
      <c r="M59" s="42"/>
      <c r="N59" s="42"/>
      <c r="O59" s="42"/>
      <c r="P59" s="44">
        <v>-0.37</v>
      </c>
      <c r="Q59" s="42"/>
      <c r="R59" s="59"/>
      <c r="S59" s="42"/>
      <c r="T59" s="43">
        <v>5.2402676984978497E-3</v>
      </c>
      <c r="U59" s="62"/>
      <c r="V59" s="43">
        <v>1.1714514652997301E-2</v>
      </c>
      <c r="W59" s="42"/>
      <c r="X59" s="44">
        <v>-0.65</v>
      </c>
      <c r="Y59" s="42"/>
      <c r="Z59" s="59"/>
    </row>
    <row r="60" spans="1:26" ht="16.7" customHeight="1">
      <c r="A60" s="38" t="s">
        <v>93</v>
      </c>
      <c r="B60" s="39">
        <v>0.16101599999999999</v>
      </c>
      <c r="D60" s="39">
        <v>0.17685600000000001</v>
      </c>
      <c r="E60" s="38"/>
      <c r="F60" s="40">
        <v>0.241282</v>
      </c>
      <c r="G60" s="38"/>
      <c r="H60" s="40">
        <v>0.16764699999999999</v>
      </c>
      <c r="I60" s="38"/>
      <c r="J60" s="40">
        <v>0.20458100000000001</v>
      </c>
      <c r="K60" s="38"/>
      <c r="L60" s="41">
        <v>-1.59</v>
      </c>
      <c r="M60" s="38"/>
      <c r="N60" s="38"/>
      <c r="O60" s="38"/>
      <c r="P60" s="41">
        <v>-4.3600000000000003</v>
      </c>
      <c r="Q60" s="38"/>
      <c r="R60" s="58"/>
      <c r="S60" s="38"/>
      <c r="T60" s="40">
        <v>0.172656</v>
      </c>
      <c r="U60" s="63"/>
      <c r="V60" s="40">
        <v>0.21582399999999999</v>
      </c>
      <c r="W60" s="38"/>
      <c r="X60" s="41">
        <v>-4.3099999999999996</v>
      </c>
      <c r="Y60" s="45">
        <v>0.16101599999999999</v>
      </c>
      <c r="Z60" s="58"/>
    </row>
    <row r="61" spans="1:26" ht="16.7" customHeight="1">
      <c r="A61" s="42" t="s">
        <v>94</v>
      </c>
      <c r="B61" s="39">
        <v>0.167875</v>
      </c>
      <c r="D61" s="39">
        <v>0.19356499999999999</v>
      </c>
      <c r="E61" s="60"/>
      <c r="F61" s="43">
        <v>0.24517800000000001</v>
      </c>
      <c r="G61" s="60"/>
      <c r="H61" s="43">
        <v>0.21521699999999999</v>
      </c>
      <c r="I61" s="60"/>
      <c r="J61" s="43">
        <v>0.22287399999999999</v>
      </c>
      <c r="K61" s="42"/>
      <c r="L61" s="44">
        <v>-2.57</v>
      </c>
      <c r="M61" s="42"/>
      <c r="N61" s="42"/>
      <c r="O61" s="42"/>
      <c r="P61" s="44">
        <v>-5.5</v>
      </c>
      <c r="Q61" s="42"/>
      <c r="R61" s="59"/>
      <c r="S61" s="42"/>
      <c r="T61" s="43">
        <v>0.185669</v>
      </c>
      <c r="U61" s="60"/>
      <c r="V61" s="43">
        <v>0.22203999999999999</v>
      </c>
      <c r="W61" s="42"/>
      <c r="X61" s="44">
        <v>-3.63</v>
      </c>
      <c r="Y61" s="42"/>
      <c r="Z61" s="59"/>
    </row>
    <row r="62" spans="1:26" ht="16.7" customHeight="1">
      <c r="A62" s="38" t="s">
        <v>95</v>
      </c>
      <c r="B62" s="39">
        <v>0.55179555871939301</v>
      </c>
      <c r="D62" s="39">
        <v>0.55909611922980895</v>
      </c>
      <c r="E62" s="63"/>
      <c r="F62" s="40">
        <v>0.61098159161933097</v>
      </c>
      <c r="G62" s="63"/>
      <c r="H62" s="40">
        <v>0.60279798837491905</v>
      </c>
      <c r="I62" s="63"/>
      <c r="J62" s="40">
        <v>0.594031906164186</v>
      </c>
      <c r="K62" s="38"/>
      <c r="L62" s="41">
        <v>-0.73000000000000798</v>
      </c>
      <c r="M62" s="38"/>
      <c r="N62" s="38"/>
      <c r="O62" s="38"/>
      <c r="P62" s="41">
        <v>-4.22</v>
      </c>
      <c r="Q62" s="38"/>
      <c r="R62" s="58"/>
      <c r="S62" s="38"/>
      <c r="T62" s="40">
        <v>0.57312667897834202</v>
      </c>
      <c r="U62" s="63"/>
      <c r="V62" s="40">
        <v>0.58938952131432099</v>
      </c>
      <c r="W62" s="38"/>
      <c r="X62" s="41">
        <v>-1.63</v>
      </c>
      <c r="Y62" s="38"/>
      <c r="Z62" s="58"/>
    </row>
    <row r="63" spans="1:26" ht="16.7" customHeight="1">
      <c r="A63" s="42" t="s">
        <v>96</v>
      </c>
      <c r="B63" s="39">
        <v>0.53440508043368196</v>
      </c>
      <c r="D63" s="39">
        <v>0.54853296843607302</v>
      </c>
      <c r="E63" s="42"/>
      <c r="F63" s="43">
        <v>0.59084069708322595</v>
      </c>
      <c r="G63" s="42"/>
      <c r="H63" s="43">
        <v>0.58016899789895204</v>
      </c>
      <c r="I63" s="42"/>
      <c r="J63" s="43">
        <v>0.58220923269882296</v>
      </c>
      <c r="K63" s="42"/>
      <c r="L63" s="44">
        <v>-1.41</v>
      </c>
      <c r="M63" s="42"/>
      <c r="N63" s="42"/>
      <c r="O63" s="42"/>
      <c r="P63" s="44">
        <v>-4.78000000000001</v>
      </c>
      <c r="Q63" s="42"/>
      <c r="R63" s="59"/>
      <c r="S63" s="42"/>
      <c r="T63" s="43">
        <v>0.55715713387507304</v>
      </c>
      <c r="U63" s="60"/>
      <c r="V63" s="43">
        <v>0.58300334427604705</v>
      </c>
      <c r="W63" s="42"/>
      <c r="X63" s="44">
        <v>-2.5799999999999899</v>
      </c>
      <c r="Y63" s="42"/>
      <c r="Z63" s="59"/>
    </row>
    <row r="64" spans="1:26" ht="14.1" customHeight="1">
      <c r="A64" s="38" t="s">
        <v>97</v>
      </c>
      <c r="B64" s="19">
        <v>0.36504736470683202</v>
      </c>
      <c r="D64" s="19">
        <v>0.33718862713999198</v>
      </c>
      <c r="E64" s="38"/>
      <c r="F64" s="46">
        <v>0.300115641468369</v>
      </c>
      <c r="G64" s="38"/>
      <c r="H64" s="46">
        <v>0.30158653360225202</v>
      </c>
      <c r="I64" s="38"/>
      <c r="J64" s="46">
        <v>0.30158653360225202</v>
      </c>
      <c r="K64" s="38"/>
      <c r="L64" s="41">
        <v>3</v>
      </c>
      <c r="M64" s="38"/>
      <c r="N64" s="38"/>
      <c r="O64" s="38"/>
      <c r="P64" s="41">
        <v>7</v>
      </c>
      <c r="Q64" s="38"/>
      <c r="R64" s="38"/>
      <c r="S64" s="38"/>
      <c r="T64" s="46">
        <v>0.33496445882634601</v>
      </c>
      <c r="U64" s="38"/>
      <c r="V64" s="46">
        <v>0.28502521755299898</v>
      </c>
      <c r="W64" s="38"/>
      <c r="X64" s="41">
        <v>4</v>
      </c>
      <c r="Y64" s="38"/>
      <c r="Z64" s="38"/>
    </row>
    <row r="65" spans="1:26" ht="14.1" customHeight="1">
      <c r="A65" s="48" t="s">
        <v>98</v>
      </c>
      <c r="E65" s="38"/>
      <c r="F65" s="38"/>
      <c r="G65" s="38"/>
      <c r="H65" s="38"/>
      <c r="I65" s="38"/>
      <c r="J65" s="38"/>
      <c r="K65" s="38"/>
      <c r="L65" s="38"/>
      <c r="M65" s="38"/>
      <c r="N65" s="38"/>
      <c r="O65" s="38"/>
      <c r="P65" s="38"/>
      <c r="Q65" s="38"/>
      <c r="R65" s="38"/>
      <c r="S65" s="38"/>
      <c r="T65" s="38"/>
      <c r="U65" s="38"/>
      <c r="V65" s="38"/>
      <c r="W65" s="38"/>
      <c r="X65" s="38"/>
      <c r="Y65" s="38"/>
      <c r="Z65" s="38"/>
    </row>
    <row r="66" spans="1:26" ht="16.7" customHeight="1">
      <c r="A66" s="42" t="s">
        <v>99</v>
      </c>
      <c r="B66" s="49">
        <v>9.8000000000000004E-2</v>
      </c>
      <c r="D66" s="49">
        <v>9.6000000000000002E-2</v>
      </c>
      <c r="E66" s="42"/>
      <c r="F66" s="50">
        <v>9.4E-2</v>
      </c>
      <c r="G66" s="42"/>
      <c r="H66" s="50">
        <v>0.1</v>
      </c>
      <c r="I66" s="42"/>
      <c r="J66" s="50">
        <v>0.10299999999999999</v>
      </c>
      <c r="K66" s="42"/>
      <c r="L66" s="42"/>
      <c r="M66" s="42"/>
      <c r="N66" s="42"/>
      <c r="O66" s="42"/>
      <c r="P66" s="42"/>
      <c r="Q66" s="42"/>
      <c r="R66" s="42"/>
      <c r="S66" s="42"/>
      <c r="T66" s="60"/>
      <c r="U66" s="42"/>
      <c r="V66" s="60"/>
      <c r="W66" s="42"/>
      <c r="X66" s="42"/>
      <c r="Y66" s="42"/>
      <c r="Z66" s="42"/>
    </row>
    <row r="67" spans="1:26" ht="16.7" customHeight="1">
      <c r="A67" s="38" t="s">
        <v>100</v>
      </c>
      <c r="B67" s="49">
        <v>0.112</v>
      </c>
      <c r="D67" s="49">
        <v>0.109</v>
      </c>
      <c r="E67" s="38"/>
      <c r="F67" s="51">
        <v>0.105</v>
      </c>
      <c r="G67" s="38"/>
      <c r="H67" s="51">
        <v>0.111</v>
      </c>
      <c r="I67" s="38"/>
      <c r="J67" s="51">
        <v>0.111</v>
      </c>
      <c r="K67" s="38"/>
      <c r="L67" s="38"/>
      <c r="M67" s="38"/>
      <c r="N67" s="38"/>
      <c r="O67" s="38"/>
      <c r="P67" s="38"/>
      <c r="Q67" s="38"/>
      <c r="R67" s="38"/>
      <c r="S67" s="38"/>
      <c r="T67" s="63"/>
      <c r="U67" s="38"/>
      <c r="V67" s="63"/>
      <c r="W67" s="38"/>
      <c r="X67" s="38"/>
      <c r="Y67" s="38"/>
      <c r="Z67" s="38"/>
    </row>
    <row r="68" spans="1:26" ht="16.7" customHeight="1">
      <c r="A68" s="42" t="s">
        <v>101</v>
      </c>
      <c r="B68" s="49">
        <v>0.13300000000000001</v>
      </c>
      <c r="D68" s="49">
        <v>0.13100000000000001</v>
      </c>
      <c r="E68" s="42"/>
      <c r="F68" s="50">
        <v>0.125</v>
      </c>
      <c r="G68" s="42"/>
      <c r="H68" s="50">
        <v>0.13</v>
      </c>
      <c r="I68" s="42"/>
      <c r="J68" s="50">
        <v>0.13</v>
      </c>
      <c r="K68" s="42"/>
      <c r="L68" s="42"/>
      <c r="M68" s="42"/>
      <c r="N68" s="42"/>
      <c r="O68" s="42"/>
      <c r="P68" s="42"/>
      <c r="Q68" s="42"/>
      <c r="R68" s="42"/>
      <c r="S68" s="42"/>
      <c r="T68" s="60"/>
      <c r="U68" s="42"/>
      <c r="V68" s="60"/>
      <c r="W68" s="42"/>
      <c r="X68" s="42"/>
      <c r="Y68" s="42"/>
      <c r="Z68" s="42"/>
    </row>
    <row r="69" spans="1:26" ht="16.7" customHeight="1">
      <c r="A69" s="38" t="s">
        <v>102</v>
      </c>
      <c r="B69" s="49">
        <v>9.5000000000000001E-2</v>
      </c>
      <c r="D69" s="49">
        <v>9.2999999999999999E-2</v>
      </c>
      <c r="E69" s="38"/>
      <c r="F69" s="51">
        <v>9.6000000000000002E-2</v>
      </c>
      <c r="G69" s="38"/>
      <c r="H69" s="51">
        <v>0.1</v>
      </c>
      <c r="I69" s="38"/>
      <c r="J69" s="51">
        <v>9.9000000000000005E-2</v>
      </c>
      <c r="K69" s="38"/>
      <c r="L69" s="38"/>
      <c r="M69" s="38"/>
      <c r="N69" s="38"/>
      <c r="O69" s="38"/>
      <c r="P69" s="38"/>
      <c r="Q69" s="38"/>
      <c r="R69" s="38"/>
      <c r="S69" s="38"/>
      <c r="T69" s="63"/>
      <c r="U69" s="38"/>
      <c r="V69" s="63"/>
      <c r="W69" s="38"/>
      <c r="X69" s="38"/>
      <c r="Y69" s="38"/>
      <c r="Z69" s="38"/>
    </row>
    <row r="70" spans="1:26" ht="16.7" customHeight="1">
      <c r="A70" s="42" t="s">
        <v>103</v>
      </c>
      <c r="B70" s="49">
        <v>0.08</v>
      </c>
      <c r="D70" s="49">
        <v>7.9000000000000001E-2</v>
      </c>
      <c r="E70" s="42"/>
      <c r="F70" s="50">
        <v>0.08</v>
      </c>
      <c r="G70" s="42"/>
      <c r="H70" s="50">
        <v>8.7400000000000005E-2</v>
      </c>
      <c r="I70" s="42"/>
      <c r="J70" s="50">
        <v>8.8700000000000001E-2</v>
      </c>
      <c r="K70" s="42"/>
      <c r="L70" s="42"/>
      <c r="M70" s="42"/>
      <c r="N70" s="42"/>
      <c r="O70" s="42"/>
      <c r="P70" s="42"/>
      <c r="Q70" s="42"/>
      <c r="R70" s="42"/>
      <c r="S70" s="42"/>
      <c r="T70" s="42"/>
      <c r="U70" s="42"/>
      <c r="V70" s="42"/>
      <c r="W70" s="42"/>
      <c r="X70" s="42"/>
      <c r="Y70" s="42"/>
      <c r="Z70" s="42"/>
    </row>
    <row r="71" spans="1:26" ht="16.7" customHeight="1">
      <c r="A71" s="245" t="s">
        <v>104</v>
      </c>
      <c r="B71" s="241"/>
      <c r="C71" s="241"/>
      <c r="D71" s="241"/>
      <c r="E71" s="38"/>
      <c r="F71" s="38"/>
      <c r="G71" s="38"/>
      <c r="H71" s="38"/>
      <c r="I71" s="38"/>
      <c r="J71" s="38"/>
      <c r="K71" s="38"/>
      <c r="L71" s="38"/>
      <c r="M71" s="38"/>
      <c r="N71" s="38"/>
      <c r="O71" s="38"/>
      <c r="P71" s="38"/>
      <c r="Q71" s="38"/>
      <c r="R71" s="38"/>
      <c r="S71" s="38"/>
      <c r="T71" s="38"/>
      <c r="U71" s="38"/>
      <c r="V71" s="38"/>
      <c r="W71" s="38"/>
      <c r="X71" s="38"/>
      <c r="Y71" s="38"/>
      <c r="Z71" s="38"/>
    </row>
    <row r="72" spans="1:26" ht="16.7" hidden="1" customHeight="1">
      <c r="A72" s="16" t="s">
        <v>105</v>
      </c>
      <c r="B72" s="17">
        <v>179228000000</v>
      </c>
      <c r="D72" s="17">
        <v>179874000000</v>
      </c>
      <c r="F72" s="17">
        <v>176719000000</v>
      </c>
      <c r="H72" s="17">
        <v>165733000000</v>
      </c>
      <c r="J72" s="17">
        <v>164362000000</v>
      </c>
      <c r="L72" s="17">
        <v>-646000000</v>
      </c>
      <c r="N72" s="18">
        <v>-3.59140287089852E-3</v>
      </c>
      <c r="P72" s="17">
        <v>14866000000</v>
      </c>
      <c r="R72" s="18">
        <v>9.0446696925080006E-2</v>
      </c>
      <c r="T72" s="17">
        <f>B72</f>
        <v>179228000000</v>
      </c>
      <c r="V72" s="17">
        <f>J72</f>
        <v>164362000000</v>
      </c>
      <c r="X72" s="17">
        <f>T72-V72</f>
        <v>14866000000</v>
      </c>
      <c r="Z72" s="19">
        <f>IF(V72=0,0,X72/ABS(V72))</f>
        <v>9.0446696925080006E-2</v>
      </c>
    </row>
    <row r="73" spans="1:26" ht="16.7" hidden="1" customHeight="1">
      <c r="A73" s="16" t="s">
        <v>106</v>
      </c>
    </row>
    <row r="74" spans="1:26" ht="16.7" hidden="1" customHeight="1">
      <c r="A74" s="30" t="s">
        <v>107</v>
      </c>
      <c r="B74" s="22">
        <v>62362000000</v>
      </c>
      <c r="D74" s="22">
        <v>64930000000</v>
      </c>
      <c r="F74" s="22">
        <v>66032000000</v>
      </c>
      <c r="H74" s="22">
        <v>57538000000</v>
      </c>
      <c r="J74" s="22">
        <v>56733000000</v>
      </c>
      <c r="L74" s="22">
        <v>-2568000000</v>
      </c>
      <c r="N74" s="19">
        <v>-3.9550284922223899E-2</v>
      </c>
      <c r="P74" s="22">
        <v>5629000000</v>
      </c>
      <c r="R74" s="19">
        <v>9.92191493487036E-2</v>
      </c>
      <c r="T74" s="22">
        <f t="shared" ref="T74:T79" si="0">B74</f>
        <v>62362000000</v>
      </c>
      <c r="V74" s="22">
        <f t="shared" ref="V74:V79" si="1">J74</f>
        <v>56733000000</v>
      </c>
      <c r="X74" s="22">
        <f t="shared" ref="X74:X79" si="2">T74-V74</f>
        <v>5629000000</v>
      </c>
      <c r="Z74" s="19">
        <f t="shared" ref="Z74:Z79" si="3">IF(V74=0,0,X74/ABS(V74))</f>
        <v>9.9219149348703572E-2</v>
      </c>
    </row>
    <row r="75" spans="1:26" ht="16.7" hidden="1" customHeight="1">
      <c r="A75" s="30" t="s">
        <v>108</v>
      </c>
      <c r="B75" s="20">
        <v>61709000000</v>
      </c>
      <c r="D75" s="20">
        <v>60783000000</v>
      </c>
      <c r="F75" s="20">
        <v>61496000000</v>
      </c>
      <c r="H75" s="20">
        <v>61550000000</v>
      </c>
      <c r="J75" s="20">
        <v>61147000000</v>
      </c>
      <c r="L75" s="20">
        <v>926000000</v>
      </c>
      <c r="N75" s="19">
        <v>1.5234522810654299E-2</v>
      </c>
      <c r="P75" s="20">
        <v>562000000</v>
      </c>
      <c r="R75" s="19">
        <v>9.1909660326753607E-3</v>
      </c>
      <c r="T75" s="20">
        <f t="shared" si="0"/>
        <v>61709000000</v>
      </c>
      <c r="V75" s="20">
        <f t="shared" si="1"/>
        <v>61147000000</v>
      </c>
      <c r="X75" s="20">
        <f t="shared" si="2"/>
        <v>562000000</v>
      </c>
      <c r="Z75" s="19">
        <f t="shared" si="3"/>
        <v>9.1909660326753555E-3</v>
      </c>
    </row>
    <row r="76" spans="1:26" ht="16.7" hidden="1" customHeight="1">
      <c r="A76" s="30" t="s">
        <v>109</v>
      </c>
      <c r="B76" s="21">
        <v>124071000000</v>
      </c>
      <c r="D76" s="21">
        <v>125713000000</v>
      </c>
      <c r="F76" s="21">
        <v>127528000000</v>
      </c>
      <c r="H76" s="21">
        <v>119088000000</v>
      </c>
      <c r="J76" s="21">
        <v>117880000000</v>
      </c>
      <c r="L76" s="21">
        <v>-1642000000</v>
      </c>
      <c r="N76" s="19">
        <v>-1.3061497219857899E-2</v>
      </c>
      <c r="P76" s="21">
        <v>6191000000</v>
      </c>
      <c r="R76" s="19">
        <v>5.2519511367492402E-2</v>
      </c>
      <c r="T76" s="21">
        <f t="shared" si="0"/>
        <v>124071000000</v>
      </c>
      <c r="V76" s="21">
        <f t="shared" si="1"/>
        <v>117880000000</v>
      </c>
      <c r="X76" s="21">
        <f t="shared" si="2"/>
        <v>6191000000</v>
      </c>
      <c r="Z76" s="19">
        <f t="shared" si="3"/>
        <v>5.2519511367492368E-2</v>
      </c>
    </row>
    <row r="77" spans="1:26" ht="16.7" hidden="1" customHeight="1">
      <c r="A77" s="16" t="s">
        <v>110</v>
      </c>
      <c r="B77" s="22">
        <v>142921000000</v>
      </c>
      <c r="D77" s="22">
        <v>143618000000</v>
      </c>
      <c r="F77" s="22">
        <v>133475000000</v>
      </c>
      <c r="H77" s="22">
        <v>125313000000</v>
      </c>
      <c r="J77" s="22">
        <v>124714000000</v>
      </c>
      <c r="L77" s="22">
        <v>-697000000</v>
      </c>
      <c r="N77" s="19">
        <v>-4.8531521118522804E-3</v>
      </c>
      <c r="P77" s="22">
        <v>18207000000</v>
      </c>
      <c r="R77" s="19">
        <v>0.14599002517760601</v>
      </c>
      <c r="T77" s="22">
        <f t="shared" si="0"/>
        <v>142921000000</v>
      </c>
      <c r="V77" s="22">
        <f t="shared" si="1"/>
        <v>124714000000</v>
      </c>
      <c r="X77" s="22">
        <f t="shared" si="2"/>
        <v>18207000000</v>
      </c>
      <c r="Z77" s="19">
        <f t="shared" si="3"/>
        <v>0.14599002517760637</v>
      </c>
    </row>
    <row r="78" spans="1:26" ht="16.7" hidden="1" customHeight="1">
      <c r="A78" s="16" t="s">
        <v>111</v>
      </c>
      <c r="B78" s="22">
        <v>9109000000</v>
      </c>
      <c r="D78" s="22">
        <v>9202000000</v>
      </c>
      <c r="F78" s="22">
        <v>16437000000</v>
      </c>
      <c r="H78" s="22">
        <v>14047000000</v>
      </c>
      <c r="J78" s="22">
        <v>12806000000</v>
      </c>
      <c r="L78" s="22">
        <v>-93000000</v>
      </c>
      <c r="N78" s="19">
        <v>-1.0106498587263601E-2</v>
      </c>
      <c r="P78" s="22">
        <v>-3697000000</v>
      </c>
      <c r="R78" s="19">
        <v>-0.28869280024988297</v>
      </c>
      <c r="T78" s="22">
        <f t="shared" si="0"/>
        <v>9109000000</v>
      </c>
      <c r="V78" s="22">
        <f t="shared" si="1"/>
        <v>12806000000</v>
      </c>
      <c r="X78" s="22">
        <f t="shared" si="2"/>
        <v>-3697000000</v>
      </c>
      <c r="Z78" s="19">
        <f t="shared" si="3"/>
        <v>-0.28869280024988286</v>
      </c>
    </row>
    <row r="79" spans="1:26" ht="16.7" hidden="1" customHeight="1">
      <c r="A79" s="16" t="s">
        <v>112</v>
      </c>
      <c r="B79" s="22">
        <v>22469000000</v>
      </c>
      <c r="D79" s="22">
        <v>22418000000</v>
      </c>
      <c r="F79" s="22">
        <v>21950000000</v>
      </c>
      <c r="H79" s="22">
        <v>22201000000</v>
      </c>
      <c r="J79" s="22">
        <v>21851000000</v>
      </c>
      <c r="L79" s="22">
        <v>51000000</v>
      </c>
      <c r="N79" s="19">
        <v>2.2749576233383902E-3</v>
      </c>
      <c r="P79" s="22">
        <v>618000000</v>
      </c>
      <c r="R79" s="19">
        <v>2.828245846872E-2</v>
      </c>
      <c r="T79" s="22">
        <f t="shared" si="0"/>
        <v>22469000000</v>
      </c>
      <c r="V79" s="22">
        <f t="shared" si="1"/>
        <v>21851000000</v>
      </c>
      <c r="X79" s="22">
        <f t="shared" si="2"/>
        <v>618000000</v>
      </c>
      <c r="Z79" s="19">
        <f t="shared" si="3"/>
        <v>2.8282458468719966E-2</v>
      </c>
    </row>
    <row r="80" spans="1:26" ht="16.7" customHeight="1">
      <c r="A80" s="42" t="s">
        <v>113</v>
      </c>
      <c r="B80" s="43">
        <v>0.86809999999999998</v>
      </c>
      <c r="C80" s="42"/>
      <c r="D80" s="43">
        <v>0.87529999999999997</v>
      </c>
      <c r="E80" s="42"/>
      <c r="F80" s="43">
        <v>0.95540000000000003</v>
      </c>
      <c r="G80" s="42"/>
      <c r="H80" s="43">
        <v>0.95030000000000003</v>
      </c>
      <c r="I80" s="42"/>
      <c r="J80" s="43">
        <v>0.94520000000000004</v>
      </c>
      <c r="K80" s="42"/>
      <c r="L80" s="44">
        <v>-0.71999999999999797</v>
      </c>
      <c r="M80" s="42"/>
      <c r="N80" s="42"/>
      <c r="O80" s="42"/>
      <c r="P80" s="44">
        <v>-7.7100000000000097</v>
      </c>
      <c r="Q80" s="42"/>
      <c r="R80" s="42"/>
      <c r="S80" s="42"/>
      <c r="T80" s="43">
        <v>0.86809999999999998</v>
      </c>
      <c r="U80" s="42"/>
      <c r="V80" s="43">
        <v>0.94520000000000004</v>
      </c>
      <c r="W80" s="42"/>
      <c r="X80" s="44">
        <v>-7.7100000000000097</v>
      </c>
      <c r="Y80" s="42"/>
      <c r="Z80" s="42"/>
    </row>
    <row r="81" spans="1:26" ht="16.7" customHeight="1">
      <c r="A81" s="38" t="s">
        <v>114</v>
      </c>
      <c r="B81" s="40">
        <v>0.88360000000000005</v>
      </c>
      <c r="C81" s="38"/>
      <c r="D81" s="40">
        <v>0.9093</v>
      </c>
      <c r="E81" s="38"/>
      <c r="F81" s="40">
        <v>0.95599999999999996</v>
      </c>
      <c r="G81" s="38"/>
      <c r="H81" s="40">
        <v>0.94630000000000003</v>
      </c>
      <c r="I81" s="38"/>
      <c r="J81" s="40">
        <v>0.94620000000000004</v>
      </c>
      <c r="K81" s="38"/>
      <c r="L81" s="41">
        <v>-2.5699999999999901</v>
      </c>
      <c r="M81" s="38"/>
      <c r="N81" s="38"/>
      <c r="O81" s="38"/>
      <c r="P81" s="41">
        <v>-6.26</v>
      </c>
      <c r="Q81" s="38"/>
      <c r="R81" s="38"/>
      <c r="S81" s="38"/>
      <c r="T81" s="40">
        <v>0.91469999999999996</v>
      </c>
      <c r="U81" s="38"/>
      <c r="V81" s="40">
        <v>0.95960000000000001</v>
      </c>
      <c r="W81" s="38"/>
      <c r="X81" s="41">
        <v>-4.49000000000001</v>
      </c>
      <c r="Y81" s="38"/>
      <c r="Z81" s="38"/>
    </row>
    <row r="82" spans="1:26" ht="16.7" customHeight="1">
      <c r="A82" s="42" t="s">
        <v>115</v>
      </c>
      <c r="B82" s="52">
        <v>17930</v>
      </c>
      <c r="C82" s="42"/>
      <c r="D82" s="52">
        <v>18312</v>
      </c>
      <c r="E82" s="42"/>
      <c r="F82" s="52">
        <v>17863</v>
      </c>
      <c r="G82" s="42"/>
      <c r="H82" s="52">
        <v>17997</v>
      </c>
      <c r="I82" s="42"/>
      <c r="J82" s="52">
        <v>18116</v>
      </c>
      <c r="K82" s="42"/>
      <c r="L82" s="52">
        <v>-382</v>
      </c>
      <c r="M82" s="42"/>
      <c r="N82" s="47">
        <v>-2.0860637833114901E-2</v>
      </c>
      <c r="O82" s="42"/>
      <c r="P82" s="52">
        <v>-186</v>
      </c>
      <c r="Q82" s="42"/>
      <c r="R82" s="47">
        <v>-1.0267167145065099E-2</v>
      </c>
      <c r="S82" s="42"/>
      <c r="T82" s="52">
        <v>17930</v>
      </c>
      <c r="U82" s="42"/>
      <c r="V82" s="52">
        <v>18116</v>
      </c>
      <c r="W82" s="42"/>
      <c r="X82" s="52">
        <v>-186</v>
      </c>
      <c r="Y82" s="42"/>
      <c r="Z82" s="47">
        <v>-1.03736754043503E-2</v>
      </c>
    </row>
    <row r="83" spans="1:26" ht="16.7"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5.75" customHeight="1">
      <c r="A84" s="247" t="s">
        <v>116</v>
      </c>
      <c r="B84" s="248"/>
      <c r="C84" s="248"/>
      <c r="D84" s="248"/>
      <c r="E84" s="248"/>
      <c r="F84" s="248"/>
      <c r="G84" s="248"/>
      <c r="H84" s="248"/>
      <c r="I84" s="248"/>
      <c r="J84" s="248"/>
      <c r="K84" s="248"/>
      <c r="L84" s="248"/>
      <c r="M84" s="248"/>
      <c r="N84" s="248"/>
      <c r="O84" s="248"/>
      <c r="P84" s="248"/>
      <c r="Q84" s="248"/>
      <c r="R84" s="248"/>
      <c r="S84" s="248"/>
      <c r="T84" s="248"/>
      <c r="U84" s="248"/>
      <c r="V84" s="248"/>
      <c r="W84" s="248"/>
      <c r="X84" s="248"/>
      <c r="Y84" s="248"/>
      <c r="Z84" s="248"/>
    </row>
    <row r="85" spans="1:26" ht="14.1" customHeight="1">
      <c r="A85" s="246" t="s">
        <v>117</v>
      </c>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row>
    <row r="86" spans="1:26" ht="14.1" customHeight="1"/>
    <row r="87" spans="1:26" s="198" customFormat="1" ht="16.7" customHeight="1">
      <c r="B87"/>
      <c r="C87"/>
      <c r="D87"/>
      <c r="E87"/>
      <c r="F87"/>
      <c r="G87"/>
      <c r="H87"/>
      <c r="I87"/>
      <c r="J87"/>
      <c r="K87"/>
      <c r="L87"/>
      <c r="M87"/>
      <c r="N87"/>
      <c r="O87"/>
      <c r="P87"/>
      <c r="Q87"/>
      <c r="R87"/>
      <c r="S87"/>
      <c r="T87"/>
      <c r="U87"/>
      <c r="V87"/>
      <c r="W87"/>
      <c r="X87"/>
      <c r="Y87"/>
      <c r="Z87"/>
    </row>
    <row r="88" spans="1:26" s="198" customFormat="1" ht="16.7" customHeight="1">
      <c r="B88"/>
      <c r="C88"/>
      <c r="D88"/>
      <c r="E88"/>
      <c r="F88"/>
      <c r="G88"/>
      <c r="H88"/>
      <c r="I88"/>
      <c r="J88"/>
      <c r="K88"/>
      <c r="L88"/>
      <c r="M88"/>
      <c r="N88"/>
      <c r="O88"/>
      <c r="P88"/>
      <c r="Q88"/>
      <c r="R88"/>
      <c r="S88"/>
      <c r="T88"/>
      <c r="U88"/>
      <c r="V88"/>
      <c r="W88"/>
      <c r="X88"/>
      <c r="Y88"/>
      <c r="Z88"/>
    </row>
    <row r="89" spans="1:26" s="198" customFormat="1" ht="16.7" customHeight="1">
      <c r="B89"/>
      <c r="C89"/>
      <c r="D89"/>
      <c r="E89"/>
      <c r="F89"/>
      <c r="G89"/>
      <c r="H89"/>
      <c r="I89"/>
      <c r="J89"/>
      <c r="K89"/>
      <c r="L89"/>
      <c r="M89"/>
      <c r="N89"/>
      <c r="O89"/>
      <c r="P89"/>
      <c r="Q89"/>
      <c r="R89"/>
      <c r="S89"/>
      <c r="T89"/>
      <c r="U89"/>
      <c r="V89"/>
      <c r="W89"/>
      <c r="X89"/>
      <c r="Y89"/>
      <c r="Z89"/>
    </row>
    <row r="90" spans="1:26" s="198" customFormat="1" ht="16.7" customHeight="1">
      <c r="B90"/>
      <c r="C90"/>
      <c r="D90"/>
      <c r="E90"/>
      <c r="F90"/>
      <c r="G90"/>
      <c r="H90"/>
      <c r="I90"/>
      <c r="J90"/>
      <c r="K90"/>
      <c r="L90"/>
      <c r="M90"/>
      <c r="N90"/>
      <c r="O90"/>
      <c r="P90"/>
      <c r="Q90"/>
      <c r="R90"/>
      <c r="S90"/>
      <c r="T90"/>
      <c r="U90"/>
      <c r="V90"/>
      <c r="W90"/>
      <c r="X90"/>
      <c r="Y90"/>
      <c r="Z90"/>
    </row>
    <row r="91" spans="1:26" s="198" customFormat="1" ht="16.7" customHeight="1">
      <c r="B91"/>
      <c r="C91"/>
      <c r="D91"/>
      <c r="E91"/>
      <c r="F91"/>
      <c r="G91"/>
      <c r="H91"/>
      <c r="I91"/>
      <c r="J91"/>
      <c r="K91"/>
      <c r="L91"/>
      <c r="M91"/>
      <c r="N91"/>
      <c r="O91"/>
      <c r="P91"/>
      <c r="Q91"/>
      <c r="R91"/>
      <c r="S91"/>
      <c r="T91"/>
      <c r="U91"/>
      <c r="V91"/>
      <c r="W91"/>
      <c r="X91"/>
      <c r="Y91"/>
      <c r="Z91"/>
    </row>
    <row r="92" spans="1:26" s="198" customFormat="1" ht="16.7" customHeight="1">
      <c r="B92"/>
      <c r="C92"/>
      <c r="D92"/>
      <c r="E92"/>
      <c r="F92"/>
      <c r="G92"/>
      <c r="H92"/>
      <c r="I92"/>
      <c r="J92"/>
      <c r="K92"/>
      <c r="L92"/>
      <c r="M92"/>
      <c r="N92"/>
      <c r="O92"/>
      <c r="P92"/>
      <c r="Q92"/>
      <c r="R92"/>
      <c r="S92"/>
      <c r="T92"/>
      <c r="U92"/>
      <c r="V92"/>
      <c r="W92"/>
      <c r="X92"/>
      <c r="Y92"/>
      <c r="Z92"/>
    </row>
    <row r="93" spans="1:26" s="198" customFormat="1" ht="16.7" customHeight="1">
      <c r="B93"/>
      <c r="C93"/>
      <c r="D93"/>
      <c r="E93"/>
      <c r="F93"/>
      <c r="G93"/>
      <c r="H93"/>
      <c r="I93"/>
      <c r="J93"/>
      <c r="K93"/>
      <c r="L93"/>
      <c r="M93"/>
      <c r="N93"/>
      <c r="O93"/>
      <c r="P93"/>
      <c r="Q93"/>
      <c r="R93"/>
      <c r="S93"/>
      <c r="T93"/>
      <c r="U93"/>
      <c r="V93"/>
      <c r="W93"/>
      <c r="X93"/>
      <c r="Y93"/>
      <c r="Z93"/>
    </row>
    <row r="94" spans="1:26" s="198" customFormat="1" ht="16.7" customHeight="1">
      <c r="B94"/>
      <c r="C94"/>
      <c r="D94"/>
      <c r="E94"/>
      <c r="F94"/>
      <c r="G94"/>
      <c r="H94"/>
      <c r="I94"/>
      <c r="J94"/>
      <c r="K94"/>
      <c r="L94"/>
      <c r="M94"/>
      <c r="N94"/>
      <c r="O94"/>
      <c r="P94"/>
      <c r="Q94"/>
      <c r="R94"/>
      <c r="S94"/>
      <c r="T94"/>
      <c r="U94"/>
      <c r="V94"/>
      <c r="W94"/>
      <c r="X94"/>
      <c r="Y94"/>
      <c r="Z94"/>
    </row>
    <row r="95" spans="1:26" s="198" customFormat="1" ht="16.7" customHeight="1">
      <c r="B95"/>
      <c r="C95"/>
      <c r="D95"/>
      <c r="E95"/>
      <c r="F95"/>
      <c r="G95"/>
      <c r="H95"/>
      <c r="I95"/>
      <c r="J95"/>
      <c r="K95"/>
      <c r="L95"/>
      <c r="M95"/>
      <c r="N95"/>
      <c r="O95"/>
      <c r="P95"/>
      <c r="Q95"/>
      <c r="R95"/>
      <c r="S95"/>
      <c r="T95"/>
      <c r="U95"/>
      <c r="V95"/>
      <c r="W95"/>
      <c r="X95"/>
      <c r="Y95"/>
      <c r="Z95"/>
    </row>
    <row r="96" spans="1:26" s="198" customFormat="1" ht="16.7" customHeight="1">
      <c r="B96"/>
      <c r="C96"/>
      <c r="D96"/>
      <c r="E96"/>
      <c r="F96"/>
      <c r="G96"/>
      <c r="H96"/>
      <c r="I96"/>
      <c r="J96"/>
      <c r="K96"/>
      <c r="L96"/>
      <c r="M96"/>
      <c r="N96"/>
      <c r="O96"/>
      <c r="P96"/>
      <c r="Q96"/>
      <c r="R96"/>
      <c r="S96"/>
      <c r="T96"/>
      <c r="U96"/>
      <c r="V96"/>
      <c r="W96"/>
      <c r="X96"/>
      <c r="Y96"/>
      <c r="Z96"/>
    </row>
    <row r="97" spans="2:26" s="198" customFormat="1" ht="16.7" customHeight="1">
      <c r="B97"/>
      <c r="C97"/>
      <c r="D97"/>
      <c r="E97"/>
      <c r="F97"/>
      <c r="G97"/>
      <c r="H97"/>
      <c r="I97"/>
      <c r="J97"/>
      <c r="K97"/>
      <c r="L97"/>
      <c r="M97"/>
      <c r="N97"/>
      <c r="O97"/>
      <c r="P97"/>
      <c r="Q97"/>
      <c r="R97"/>
      <c r="S97"/>
      <c r="T97"/>
      <c r="U97"/>
      <c r="V97"/>
      <c r="W97"/>
      <c r="X97"/>
      <c r="Y97"/>
      <c r="Z97"/>
    </row>
    <row r="98" spans="2:26" s="198" customFormat="1" ht="16.7" customHeight="1">
      <c r="B98"/>
      <c r="C98"/>
      <c r="D98"/>
      <c r="E98"/>
      <c r="F98"/>
      <c r="G98"/>
      <c r="H98"/>
      <c r="I98"/>
      <c r="J98"/>
      <c r="K98"/>
      <c r="L98"/>
      <c r="M98"/>
      <c r="N98"/>
      <c r="O98"/>
      <c r="P98"/>
      <c r="Q98"/>
      <c r="R98"/>
      <c r="S98"/>
      <c r="T98"/>
      <c r="U98"/>
      <c r="V98"/>
      <c r="W98"/>
      <c r="X98"/>
      <c r="Y98"/>
      <c r="Z98"/>
    </row>
    <row r="99" spans="2:26" s="198" customFormat="1" ht="16.7" customHeight="1">
      <c r="B99"/>
      <c r="C99"/>
      <c r="D99"/>
      <c r="E99"/>
      <c r="F99"/>
      <c r="G99"/>
      <c r="H99"/>
      <c r="I99"/>
      <c r="J99"/>
      <c r="K99"/>
      <c r="L99"/>
      <c r="M99"/>
      <c r="N99"/>
      <c r="O99"/>
      <c r="P99"/>
      <c r="Q99"/>
      <c r="R99"/>
      <c r="S99"/>
      <c r="T99"/>
      <c r="U99"/>
      <c r="V99"/>
      <c r="W99"/>
      <c r="X99"/>
      <c r="Y99"/>
      <c r="Z99"/>
    </row>
    <row r="100" spans="2:26" s="198" customFormat="1" ht="16.7" customHeight="1">
      <c r="B100"/>
      <c r="C100"/>
      <c r="D100"/>
      <c r="E100"/>
      <c r="F100"/>
      <c r="G100"/>
      <c r="H100"/>
      <c r="I100"/>
      <c r="J100"/>
      <c r="K100"/>
      <c r="L100"/>
      <c r="M100"/>
      <c r="N100"/>
      <c r="O100"/>
      <c r="P100"/>
      <c r="Q100"/>
      <c r="R100"/>
      <c r="S100"/>
      <c r="T100"/>
      <c r="U100"/>
      <c r="V100"/>
      <c r="W100"/>
      <c r="X100"/>
      <c r="Y100"/>
      <c r="Z100"/>
    </row>
    <row r="101" spans="2:26" s="198" customFormat="1" ht="16.7" customHeight="1">
      <c r="B101"/>
      <c r="C101"/>
      <c r="D101"/>
      <c r="E101"/>
      <c r="F101"/>
      <c r="G101"/>
      <c r="H101"/>
      <c r="I101"/>
      <c r="J101"/>
      <c r="K101"/>
      <c r="L101"/>
      <c r="M101"/>
      <c r="N101"/>
      <c r="O101"/>
      <c r="P101"/>
      <c r="Q101"/>
      <c r="R101"/>
      <c r="S101"/>
      <c r="T101"/>
      <c r="U101"/>
      <c r="V101"/>
      <c r="W101"/>
      <c r="X101"/>
      <c r="Y101"/>
      <c r="Z101"/>
    </row>
    <row r="102" spans="2:26" s="198" customFormat="1" ht="16.7" customHeight="1">
      <c r="B102"/>
      <c r="C102"/>
      <c r="D102"/>
      <c r="E102"/>
      <c r="F102"/>
      <c r="G102"/>
      <c r="H102"/>
      <c r="I102"/>
      <c r="J102"/>
      <c r="K102"/>
      <c r="L102"/>
      <c r="M102"/>
      <c r="N102"/>
      <c r="O102"/>
      <c r="P102"/>
      <c r="Q102"/>
      <c r="R102"/>
      <c r="S102"/>
      <c r="T102"/>
      <c r="U102"/>
      <c r="V102"/>
      <c r="W102"/>
      <c r="X102"/>
      <c r="Y102"/>
      <c r="Z102"/>
    </row>
    <row r="103" spans="2:26" s="198" customFormat="1"/>
    <row r="104" spans="2:26" s="198" customFormat="1"/>
  </sheetData>
  <mergeCells count="18">
    <mergeCell ref="B3:R3"/>
    <mergeCell ref="L4:R4"/>
    <mergeCell ref="L5:N5"/>
    <mergeCell ref="P5:R5"/>
    <mergeCell ref="T3:Z3"/>
    <mergeCell ref="X4:Z4"/>
    <mergeCell ref="X5:Z5"/>
    <mergeCell ref="A41:Z41"/>
    <mergeCell ref="A71:D71"/>
    <mergeCell ref="A85:Z85"/>
    <mergeCell ref="A84:Z84"/>
    <mergeCell ref="X47:Z47"/>
    <mergeCell ref="X46:Z46"/>
    <mergeCell ref="T45:Z45"/>
    <mergeCell ref="P47:R47"/>
    <mergeCell ref="L46:R46"/>
    <mergeCell ref="L47:N47"/>
    <mergeCell ref="B45:R45"/>
  </mergeCells>
  <pageMargins left="0.75" right="0.75" top="1" bottom="1" header="0.5" footer="0.5"/>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Ruler="0" zoomScaleNormal="100" workbookViewId="0">
      <selection sqref="A1:Z1"/>
    </sheetView>
  </sheetViews>
  <sheetFormatPr defaultColWidth="13.7109375" defaultRowHeight="12.75"/>
  <cols>
    <col min="1" max="1" width="71.42578125" customWidth="1"/>
    <col min="2" max="2" width="8" customWidth="1"/>
    <col min="3" max="3" width="0" hidden="1" customWidth="1"/>
    <col min="4" max="4" width="8" customWidth="1"/>
    <col min="5" max="5" width="0" hidden="1" customWidth="1"/>
    <col min="6" max="6" width="8" customWidth="1"/>
    <col min="7" max="7" width="0" hidden="1" customWidth="1"/>
    <col min="8" max="8" width="8" customWidth="1"/>
    <col min="9" max="9" width="0" hidden="1" customWidth="1"/>
    <col min="10" max="10" width="8" customWidth="1"/>
    <col min="11" max="11" width="0" hidden="1" customWidth="1"/>
    <col min="12" max="12" width="7.28515625" customWidth="1"/>
    <col min="13" max="13" width="0" hidden="1" customWidth="1"/>
    <col min="14" max="14" width="7.28515625" customWidth="1"/>
    <col min="15" max="15" width="0" hidden="1" customWidth="1"/>
    <col min="16" max="16" width="7.28515625" customWidth="1"/>
    <col min="17" max="17" width="0" hidden="1" customWidth="1"/>
    <col min="18" max="18" width="7" customWidth="1"/>
    <col min="19" max="19" width="0" hidden="1" customWidth="1"/>
    <col min="20" max="20" width="8" customWidth="1"/>
    <col min="21" max="21" width="0" hidden="1" customWidth="1"/>
    <col min="22" max="22" width="8" customWidth="1"/>
    <col min="23" max="23" width="0" hidden="1" customWidth="1"/>
    <col min="24" max="24" width="7.28515625" customWidth="1"/>
    <col min="25" max="25" width="0" hidden="1" customWidth="1"/>
    <col min="26" max="26" width="7.28515625" customWidth="1"/>
    <col min="27" max="27" width="9.7109375" customWidth="1"/>
  </cols>
  <sheetData>
    <row r="1" spans="1:26">
      <c r="A1" s="253" t="s">
        <v>118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row>
    <row r="2" spans="1:26" ht="14.1" customHeight="1">
      <c r="A2" s="254" t="s">
        <v>119</v>
      </c>
      <c r="B2" s="241"/>
      <c r="C2" s="241"/>
      <c r="D2" s="241"/>
      <c r="E2" s="241"/>
      <c r="F2" s="241"/>
      <c r="G2" s="241"/>
      <c r="H2" s="241"/>
      <c r="I2" s="241"/>
      <c r="J2" s="241"/>
      <c r="K2" s="241"/>
      <c r="L2" s="241"/>
      <c r="M2" s="241"/>
      <c r="N2" s="241"/>
      <c r="O2" s="241"/>
      <c r="P2" s="241"/>
      <c r="Q2" s="241"/>
      <c r="R2" s="241"/>
      <c r="S2" s="241"/>
      <c r="T2" s="241"/>
      <c r="U2" s="241"/>
      <c r="V2" s="241"/>
      <c r="W2" s="241"/>
      <c r="X2" s="241"/>
      <c r="Y2" s="241"/>
      <c r="Z2" s="241"/>
    </row>
    <row r="3" spans="1:26" ht="23.25" customHeight="1">
      <c r="B3" s="251" t="s">
        <v>33</v>
      </c>
      <c r="C3" s="241"/>
      <c r="D3" s="241"/>
      <c r="E3" s="241"/>
      <c r="F3" s="241"/>
      <c r="G3" s="241"/>
      <c r="H3" s="241"/>
      <c r="I3" s="241"/>
      <c r="J3" s="241"/>
      <c r="K3" s="241"/>
      <c r="L3" s="241"/>
      <c r="M3" s="241"/>
      <c r="N3" s="241"/>
      <c r="O3" s="241"/>
      <c r="P3" s="241"/>
      <c r="Q3" s="241"/>
      <c r="R3" s="241"/>
      <c r="T3" s="251" t="s">
        <v>34</v>
      </c>
      <c r="U3" s="241"/>
      <c r="V3" s="241"/>
      <c r="W3" s="241"/>
      <c r="X3" s="241"/>
      <c r="Y3" s="241"/>
      <c r="Z3" s="241"/>
    </row>
    <row r="4" spans="1:26" ht="16.7" customHeight="1">
      <c r="B4" s="9"/>
      <c r="C4" s="9"/>
      <c r="D4" s="9"/>
      <c r="E4" s="9"/>
      <c r="F4" s="9"/>
      <c r="G4" s="9"/>
      <c r="H4" s="9"/>
      <c r="I4" s="9"/>
      <c r="J4" s="9"/>
      <c r="K4" s="9"/>
      <c r="L4" s="250" t="s">
        <v>35</v>
      </c>
      <c r="M4" s="250"/>
      <c r="N4" s="250"/>
      <c r="O4" s="250"/>
      <c r="P4" s="250"/>
      <c r="Q4" s="250"/>
      <c r="R4" s="250"/>
      <c r="T4" s="9"/>
      <c r="U4" s="9"/>
      <c r="V4" s="9"/>
      <c r="W4" s="9"/>
      <c r="X4" s="250" t="s">
        <v>36</v>
      </c>
      <c r="Y4" s="250"/>
      <c r="Z4" s="250"/>
    </row>
    <row r="5" spans="1:26" ht="16.7" customHeight="1">
      <c r="B5" s="11" t="s">
        <v>37</v>
      </c>
      <c r="D5" s="11" t="s">
        <v>38</v>
      </c>
      <c r="F5" s="11" t="s">
        <v>39</v>
      </c>
      <c r="H5" s="11" t="s">
        <v>40</v>
      </c>
      <c r="J5" s="11" t="s">
        <v>41</v>
      </c>
      <c r="L5" s="250" t="s">
        <v>38</v>
      </c>
      <c r="M5" s="250"/>
      <c r="N5" s="250"/>
      <c r="O5" s="9"/>
      <c r="P5" s="250" t="s">
        <v>41</v>
      </c>
      <c r="Q5" s="250"/>
      <c r="R5" s="250"/>
      <c r="T5" s="13">
        <v>2020</v>
      </c>
      <c r="V5" s="13">
        <v>2019</v>
      </c>
      <c r="X5" s="249">
        <v>2019</v>
      </c>
      <c r="Y5" s="250"/>
      <c r="Z5" s="250"/>
    </row>
    <row r="6" spans="1:26" s="198" customFormat="1" ht="16.7" customHeight="1">
      <c r="B6" s="214"/>
      <c r="D6" s="214"/>
      <c r="F6" s="214"/>
      <c r="H6" s="214"/>
      <c r="J6" s="214"/>
      <c r="L6" s="216" t="s">
        <v>42</v>
      </c>
      <c r="M6" s="216"/>
      <c r="N6" s="216" t="s">
        <v>43</v>
      </c>
      <c r="O6" s="224"/>
      <c r="P6" s="216" t="s">
        <v>42</v>
      </c>
      <c r="Q6" s="216"/>
      <c r="R6" s="216" t="s">
        <v>43</v>
      </c>
      <c r="S6" s="206"/>
      <c r="T6" s="215"/>
      <c r="U6" s="206"/>
      <c r="V6" s="215"/>
      <c r="W6" s="206"/>
      <c r="X6" s="216" t="s">
        <v>42</v>
      </c>
      <c r="Y6" s="216"/>
      <c r="Z6" s="216" t="s">
        <v>43</v>
      </c>
    </row>
    <row r="7" spans="1:26" ht="16.7" customHeight="1">
      <c r="A7" s="15" t="s">
        <v>120</v>
      </c>
      <c r="B7" s="221"/>
      <c r="C7" s="219"/>
      <c r="D7" s="222"/>
      <c r="E7" s="219"/>
      <c r="F7" s="222"/>
      <c r="G7" s="219"/>
      <c r="H7" s="222"/>
      <c r="I7" s="219"/>
      <c r="J7" s="222"/>
      <c r="K7" s="220"/>
      <c r="L7" s="220"/>
      <c r="M7" s="220"/>
      <c r="N7" s="220"/>
      <c r="O7" s="220"/>
      <c r="P7" s="220"/>
      <c r="Q7" s="220"/>
      <c r="R7" s="220"/>
      <c r="S7" s="220"/>
      <c r="T7" s="219"/>
      <c r="U7" s="219"/>
      <c r="V7" s="219"/>
      <c r="W7" s="220"/>
      <c r="X7" s="220"/>
      <c r="Y7" s="220"/>
      <c r="Z7" s="220"/>
    </row>
    <row r="8" spans="1:26" ht="16.7" customHeight="1">
      <c r="A8" s="30" t="s">
        <v>121</v>
      </c>
      <c r="B8" s="17">
        <v>1120000000</v>
      </c>
      <c r="D8" s="17">
        <v>1192000000</v>
      </c>
      <c r="F8" s="17">
        <v>1302000000</v>
      </c>
      <c r="H8" s="17">
        <v>1312000000</v>
      </c>
      <c r="J8" s="17">
        <v>1356000000</v>
      </c>
      <c r="L8" s="217">
        <v>-72000000</v>
      </c>
      <c r="N8" s="218">
        <v>-6.0402684563758399E-2</v>
      </c>
      <c r="P8" s="217">
        <v>-236000000</v>
      </c>
      <c r="R8" s="218">
        <v>-0.17404129793510301</v>
      </c>
      <c r="T8" s="17">
        <v>3614000000</v>
      </c>
      <c r="V8" s="17">
        <v>4129000000</v>
      </c>
      <c r="X8" s="217">
        <v>-515000000</v>
      </c>
      <c r="Z8" s="218">
        <v>-0.124727536933882</v>
      </c>
    </row>
    <row r="9" spans="1:26" ht="16.7" customHeight="1">
      <c r="A9" s="30" t="s">
        <v>122</v>
      </c>
      <c r="B9" s="22">
        <v>21000000</v>
      </c>
      <c r="D9" s="22">
        <v>20000000</v>
      </c>
      <c r="F9" s="22">
        <v>15000000</v>
      </c>
      <c r="H9" s="22">
        <v>18000000</v>
      </c>
      <c r="J9" s="22">
        <v>19000000</v>
      </c>
      <c r="L9" s="22">
        <v>1000000</v>
      </c>
      <c r="N9" s="18">
        <v>0.05</v>
      </c>
      <c r="P9" s="22">
        <v>2000000</v>
      </c>
      <c r="R9" s="18">
        <v>0.105263157894737</v>
      </c>
      <c r="T9" s="22">
        <v>56000000</v>
      </c>
      <c r="V9" s="22">
        <v>45000000</v>
      </c>
      <c r="X9" s="22">
        <v>11000000</v>
      </c>
      <c r="Z9" s="18">
        <v>0.24444444444444399</v>
      </c>
    </row>
    <row r="10" spans="1:26" ht="16.7" customHeight="1">
      <c r="A10" s="30" t="s">
        <v>123</v>
      </c>
      <c r="B10" s="22">
        <v>16000000</v>
      </c>
      <c r="D10" s="22">
        <v>7000000</v>
      </c>
      <c r="F10" s="22">
        <v>9000000</v>
      </c>
      <c r="H10" s="22">
        <v>5000000</v>
      </c>
      <c r="J10" s="22">
        <v>2000000</v>
      </c>
      <c r="L10" s="22">
        <v>9000000</v>
      </c>
      <c r="N10" s="18">
        <v>1.28571428571429</v>
      </c>
      <c r="P10" s="22">
        <v>14000000</v>
      </c>
      <c r="R10" s="33" t="s">
        <v>49</v>
      </c>
      <c r="T10" s="22">
        <v>32000000</v>
      </c>
      <c r="V10" s="22">
        <v>8000000</v>
      </c>
      <c r="X10" s="22">
        <v>24000000</v>
      </c>
      <c r="Z10" s="33" t="s">
        <v>49</v>
      </c>
    </row>
    <row r="11" spans="1:26" ht="16.7" customHeight="1">
      <c r="A11" s="30" t="s">
        <v>124</v>
      </c>
      <c r="B11" s="22">
        <v>121000000</v>
      </c>
      <c r="D11" s="22">
        <v>130000000</v>
      </c>
      <c r="F11" s="22">
        <v>147000000</v>
      </c>
      <c r="H11" s="22">
        <v>159000000</v>
      </c>
      <c r="J11" s="22">
        <v>153000000</v>
      </c>
      <c r="L11" s="22">
        <v>-9000000</v>
      </c>
      <c r="N11" s="18">
        <v>-6.9230769230769207E-2</v>
      </c>
      <c r="P11" s="22">
        <v>-32000000</v>
      </c>
      <c r="R11" s="18">
        <v>-0.20915032679738599</v>
      </c>
      <c r="T11" s="22">
        <v>398000000</v>
      </c>
      <c r="V11" s="22">
        <v>483000000</v>
      </c>
      <c r="X11" s="22">
        <v>-85000000</v>
      </c>
      <c r="Z11" s="18">
        <v>-0.175983436853002</v>
      </c>
    </row>
    <row r="12" spans="1:26" ht="16.7" customHeight="1">
      <c r="A12" s="30" t="s">
        <v>125</v>
      </c>
      <c r="B12" s="20">
        <v>2000000</v>
      </c>
      <c r="D12" s="20">
        <v>1000000</v>
      </c>
      <c r="F12" s="20">
        <v>5000000</v>
      </c>
      <c r="H12" s="20">
        <v>7000000</v>
      </c>
      <c r="J12" s="20">
        <v>8000000</v>
      </c>
      <c r="L12" s="20">
        <v>1000000</v>
      </c>
      <c r="N12" s="18">
        <v>1</v>
      </c>
      <c r="P12" s="20">
        <v>-6000000</v>
      </c>
      <c r="R12" s="18">
        <v>-0.75</v>
      </c>
      <c r="T12" s="20">
        <v>8000000</v>
      </c>
      <c r="V12" s="20">
        <v>23000000</v>
      </c>
      <c r="X12" s="20">
        <v>-15000000</v>
      </c>
      <c r="Z12" s="18">
        <v>-0.65217391304347805</v>
      </c>
    </row>
    <row r="13" spans="1:26" ht="16.7" customHeight="1">
      <c r="A13" s="209" t="s">
        <v>126</v>
      </c>
      <c r="B13" s="67">
        <v>1280000000</v>
      </c>
      <c r="D13" s="67">
        <v>1350000000</v>
      </c>
      <c r="F13" s="67">
        <v>1478000000</v>
      </c>
      <c r="H13" s="67">
        <v>1501000000</v>
      </c>
      <c r="J13" s="67">
        <v>1538000000</v>
      </c>
      <c r="L13" s="67">
        <v>-70000000</v>
      </c>
      <c r="N13" s="18">
        <v>-5.1851851851851899E-2</v>
      </c>
      <c r="P13" s="67">
        <v>-258000000</v>
      </c>
      <c r="R13" s="18">
        <v>-0.16775032509752899</v>
      </c>
      <c r="T13" s="67">
        <v>4108000000</v>
      </c>
      <c r="V13" s="67">
        <v>4688000000</v>
      </c>
      <c r="X13" s="67">
        <v>-580000000</v>
      </c>
      <c r="Z13" s="18">
        <v>-0.12372013651877101</v>
      </c>
    </row>
    <row r="14" spans="1:26" ht="16.7" customHeight="1">
      <c r="A14" s="15" t="s">
        <v>127</v>
      </c>
      <c r="B14" s="73"/>
      <c r="D14" s="73"/>
      <c r="F14" s="73"/>
      <c r="H14" s="73"/>
      <c r="J14" s="73"/>
      <c r="L14" s="54"/>
      <c r="P14" s="54"/>
      <c r="T14" s="73"/>
      <c r="V14" s="73"/>
      <c r="X14" s="54"/>
    </row>
    <row r="15" spans="1:26" ht="16.7" customHeight="1">
      <c r="A15" s="30" t="s">
        <v>110</v>
      </c>
      <c r="B15" s="22">
        <v>89000000</v>
      </c>
      <c r="D15" s="22">
        <v>124000000</v>
      </c>
      <c r="F15" s="22">
        <v>227000000</v>
      </c>
      <c r="H15" s="22">
        <v>263000000</v>
      </c>
      <c r="J15" s="22">
        <v>297000000</v>
      </c>
      <c r="L15" s="22">
        <v>-35000000</v>
      </c>
      <c r="N15" s="18">
        <v>-0.282258064516129</v>
      </c>
      <c r="P15" s="22">
        <v>-208000000</v>
      </c>
      <c r="R15" s="18">
        <v>-0.70033670033670004</v>
      </c>
      <c r="T15" s="22">
        <v>440000000</v>
      </c>
      <c r="V15" s="22">
        <v>892000000</v>
      </c>
      <c r="X15" s="22">
        <v>-452000000</v>
      </c>
      <c r="Z15" s="18">
        <v>-0.50672645739910305</v>
      </c>
    </row>
    <row r="16" spans="1:26" ht="16.7" hidden="1" customHeight="1"/>
    <row r="17" spans="1:26" ht="16.7" customHeight="1">
      <c r="A17" s="30" t="s">
        <v>128</v>
      </c>
      <c r="B17" s="22">
        <v>0</v>
      </c>
      <c r="D17" s="22">
        <v>0</v>
      </c>
      <c r="F17" s="22">
        <v>1000000</v>
      </c>
      <c r="H17" s="22">
        <v>2000000</v>
      </c>
      <c r="J17" s="22">
        <v>2000000</v>
      </c>
      <c r="L17" s="22">
        <v>0</v>
      </c>
      <c r="N17" s="18">
        <v>0</v>
      </c>
      <c r="P17" s="22">
        <v>-2000000</v>
      </c>
      <c r="R17" s="18">
        <v>-1</v>
      </c>
      <c r="T17" s="22">
        <v>1000000</v>
      </c>
      <c r="V17" s="22">
        <v>8000000</v>
      </c>
      <c r="X17" s="22">
        <v>-7000000</v>
      </c>
      <c r="Z17" s="18">
        <v>-0.875</v>
      </c>
    </row>
    <row r="18" spans="1:26" ht="16.7" customHeight="1">
      <c r="A18" s="30" t="s">
        <v>111</v>
      </c>
      <c r="B18" s="20">
        <v>54000000</v>
      </c>
      <c r="D18" s="20">
        <v>66000000</v>
      </c>
      <c r="F18" s="20">
        <v>90000000</v>
      </c>
      <c r="H18" s="20">
        <v>93000000</v>
      </c>
      <c r="J18" s="20">
        <v>94000000</v>
      </c>
      <c r="L18" s="20">
        <v>-12000000</v>
      </c>
      <c r="N18" s="18">
        <v>-0.18181818181818199</v>
      </c>
      <c r="P18" s="20">
        <v>-40000000</v>
      </c>
      <c r="R18" s="18">
        <v>-0.42553191489361702</v>
      </c>
      <c r="T18" s="20">
        <v>210000000</v>
      </c>
      <c r="V18" s="20">
        <v>317000000</v>
      </c>
      <c r="X18" s="20">
        <v>-107000000</v>
      </c>
      <c r="Z18" s="18">
        <v>-0.337539432176656</v>
      </c>
    </row>
    <row r="19" spans="1:26" ht="16.7" customHeight="1">
      <c r="A19" s="209" t="s">
        <v>129</v>
      </c>
      <c r="B19" s="67">
        <v>143000000</v>
      </c>
      <c r="C19" s="54"/>
      <c r="D19" s="67">
        <v>190000000</v>
      </c>
      <c r="E19" s="54"/>
      <c r="F19" s="67">
        <v>318000000</v>
      </c>
      <c r="G19" s="54"/>
      <c r="H19" s="67">
        <v>358000000</v>
      </c>
      <c r="I19" s="54"/>
      <c r="J19" s="67">
        <v>393000000</v>
      </c>
      <c r="L19" s="67">
        <v>-47000000</v>
      </c>
      <c r="N19" s="18">
        <v>-0.24736842105263199</v>
      </c>
      <c r="P19" s="67">
        <v>-250000000</v>
      </c>
      <c r="R19" s="18">
        <v>-0.63613231552162897</v>
      </c>
      <c r="T19" s="67">
        <v>651000000</v>
      </c>
      <c r="V19" s="67">
        <v>1217000000</v>
      </c>
      <c r="X19" s="67">
        <v>-566000000</v>
      </c>
      <c r="Z19" s="18">
        <v>-0.46507806080525899</v>
      </c>
    </row>
    <row r="20" spans="1:26" ht="16.7" customHeight="1">
      <c r="A20" s="209" t="s">
        <v>130</v>
      </c>
      <c r="B20" s="68">
        <f>B13-B19</f>
        <v>1137000000</v>
      </c>
      <c r="D20" s="68">
        <f>D13-D19</f>
        <v>1160000000</v>
      </c>
      <c r="F20" s="68">
        <f>F13-F19</f>
        <v>1160000000</v>
      </c>
      <c r="H20" s="68">
        <f>H13-H19</f>
        <v>1143000000</v>
      </c>
      <c r="J20" s="68">
        <f>J13-J19</f>
        <v>1145000000</v>
      </c>
      <c r="L20" s="67">
        <v>-23000000</v>
      </c>
      <c r="N20" s="18">
        <v>-1.9827586206896598E-2</v>
      </c>
      <c r="P20" s="67">
        <v>-8000000</v>
      </c>
      <c r="R20" s="18">
        <v>-6.9868995633187801E-3</v>
      </c>
      <c r="T20" s="67">
        <f>T13-T19</f>
        <v>3457000000</v>
      </c>
      <c r="V20" s="67">
        <f>V13-V19</f>
        <v>3471000000</v>
      </c>
      <c r="X20" s="67">
        <v>-14000000</v>
      </c>
      <c r="Z20" s="18">
        <v>-4.0334197637568398E-3</v>
      </c>
    </row>
    <row r="21" spans="1:26" ht="16.7" customHeight="1">
      <c r="A21" s="15" t="s">
        <v>131</v>
      </c>
      <c r="B21" s="73"/>
      <c r="D21" s="73"/>
      <c r="F21" s="73"/>
      <c r="H21" s="73"/>
      <c r="J21" s="73"/>
      <c r="L21" s="54"/>
      <c r="P21" s="54"/>
      <c r="T21" s="73"/>
      <c r="V21" s="73"/>
      <c r="X21" s="54"/>
    </row>
    <row r="22" spans="1:26" ht="16.7" customHeight="1">
      <c r="A22" s="30" t="s">
        <v>132</v>
      </c>
      <c r="B22" s="22">
        <v>97000000</v>
      </c>
      <c r="D22" s="22">
        <v>84000000</v>
      </c>
      <c r="F22" s="22">
        <v>118000000</v>
      </c>
      <c r="H22" s="22">
        <v>128000000</v>
      </c>
      <c r="J22" s="22">
        <v>128000000</v>
      </c>
      <c r="L22" s="22">
        <v>13000000</v>
      </c>
      <c r="N22" s="18">
        <v>0.15476190476190499</v>
      </c>
      <c r="P22" s="22">
        <v>-31000000</v>
      </c>
      <c r="R22" s="18">
        <v>-0.2421875</v>
      </c>
      <c r="T22" s="22">
        <v>299000000</v>
      </c>
      <c r="V22" s="22">
        <v>377000000</v>
      </c>
      <c r="X22" s="22">
        <v>-78000000</v>
      </c>
      <c r="Z22" s="18">
        <v>-0.20689655172413801</v>
      </c>
    </row>
    <row r="23" spans="1:26" ht="16.7" customHeight="1">
      <c r="A23" s="30" t="s">
        <v>133</v>
      </c>
      <c r="B23" s="22">
        <v>287000000</v>
      </c>
      <c r="D23" s="22">
        <v>276000000</v>
      </c>
      <c r="F23" s="22">
        <v>159000000</v>
      </c>
      <c r="H23" s="22">
        <v>80000000</v>
      </c>
      <c r="J23" s="22">
        <v>117000000</v>
      </c>
      <c r="L23" s="22">
        <v>11000000</v>
      </c>
      <c r="N23" s="18">
        <v>3.9855072463768099E-2</v>
      </c>
      <c r="P23" s="22">
        <v>170000000</v>
      </c>
      <c r="R23" s="27">
        <v>1.45299145299145</v>
      </c>
      <c r="T23" s="22">
        <v>722000000</v>
      </c>
      <c r="V23" s="22">
        <v>222000000</v>
      </c>
      <c r="X23" s="22">
        <v>500000000</v>
      </c>
      <c r="Z23" s="27">
        <v>2.2522522522522501</v>
      </c>
    </row>
    <row r="24" spans="1:26" ht="16.7" customHeight="1">
      <c r="A24" s="30" t="s">
        <v>134</v>
      </c>
      <c r="B24" s="22">
        <v>57000000</v>
      </c>
      <c r="D24" s="22">
        <v>48000000</v>
      </c>
      <c r="F24" s="22">
        <v>56000000</v>
      </c>
      <c r="H24" s="22">
        <v>64000000</v>
      </c>
      <c r="J24" s="22">
        <v>67000000</v>
      </c>
      <c r="L24" s="22">
        <v>9000000</v>
      </c>
      <c r="N24" s="18">
        <v>0.1875</v>
      </c>
      <c r="P24" s="22">
        <v>-10000000</v>
      </c>
      <c r="R24" s="18">
        <v>-0.14925373134328401</v>
      </c>
      <c r="T24" s="22">
        <v>161000000</v>
      </c>
      <c r="V24" s="22">
        <v>190000000</v>
      </c>
      <c r="X24" s="22">
        <v>-29000000</v>
      </c>
      <c r="Z24" s="18">
        <v>-0.15263157894736801</v>
      </c>
    </row>
    <row r="25" spans="1:26" ht="16.7" customHeight="1">
      <c r="A25" s="30" t="s">
        <v>135</v>
      </c>
      <c r="B25" s="22">
        <v>58000000</v>
      </c>
      <c r="D25" s="22">
        <v>61000000</v>
      </c>
      <c r="F25" s="22">
        <v>43000000</v>
      </c>
      <c r="H25" s="22">
        <v>66000000</v>
      </c>
      <c r="J25" s="22">
        <v>39000000</v>
      </c>
      <c r="L25" s="22">
        <v>-3000000</v>
      </c>
      <c r="N25" s="18">
        <v>-4.91803278688525E-2</v>
      </c>
      <c r="P25" s="22">
        <v>19000000</v>
      </c>
      <c r="R25" s="18">
        <v>0.487179487179487</v>
      </c>
      <c r="T25" s="22">
        <v>162000000</v>
      </c>
      <c r="V25" s="22">
        <v>150000000</v>
      </c>
      <c r="X25" s="22">
        <v>12000000</v>
      </c>
      <c r="Z25" s="18">
        <v>0.08</v>
      </c>
    </row>
    <row r="26" spans="1:26" ht="16.7" customHeight="1">
      <c r="A26" s="30" t="s">
        <v>136</v>
      </c>
      <c r="B26" s="22">
        <v>53000000</v>
      </c>
      <c r="D26" s="22">
        <v>45000000</v>
      </c>
      <c r="F26" s="22">
        <v>53000000</v>
      </c>
      <c r="H26" s="22">
        <v>52000000</v>
      </c>
      <c r="J26" s="22">
        <v>50000000</v>
      </c>
      <c r="L26" s="22">
        <v>8000000</v>
      </c>
      <c r="N26" s="18">
        <v>0.17777777777777801</v>
      </c>
      <c r="P26" s="22">
        <v>3000000</v>
      </c>
      <c r="R26" s="18">
        <v>0.06</v>
      </c>
      <c r="T26" s="22">
        <v>151000000</v>
      </c>
      <c r="V26" s="22">
        <v>150000000</v>
      </c>
      <c r="X26" s="22">
        <v>1000000</v>
      </c>
      <c r="Z26" s="18">
        <v>6.6666666666666697E-3</v>
      </c>
    </row>
    <row r="27" spans="1:26" ht="16.7" customHeight="1">
      <c r="A27" s="30" t="s">
        <v>137</v>
      </c>
      <c r="B27" s="22">
        <v>27000000</v>
      </c>
      <c r="D27" s="22">
        <v>34000000</v>
      </c>
      <c r="F27" s="22">
        <v>24000000</v>
      </c>
      <c r="H27" s="22">
        <v>49000000</v>
      </c>
      <c r="J27" s="22">
        <v>35000000</v>
      </c>
      <c r="L27" s="22">
        <v>-7000000</v>
      </c>
      <c r="N27" s="18">
        <v>-0.20588235294117599</v>
      </c>
      <c r="P27" s="22">
        <v>-8000000</v>
      </c>
      <c r="R27" s="18">
        <v>-0.22857142857142901</v>
      </c>
      <c r="T27" s="22">
        <v>85000000</v>
      </c>
      <c r="V27" s="22">
        <v>106000000</v>
      </c>
      <c r="X27" s="22">
        <v>-21000000</v>
      </c>
      <c r="Z27" s="18">
        <v>-0.19811320754716999</v>
      </c>
    </row>
    <row r="28" spans="1:26" ht="16.7" customHeight="1">
      <c r="A28" s="30" t="s">
        <v>138</v>
      </c>
      <c r="B28" s="22">
        <v>37000000</v>
      </c>
      <c r="D28" s="22">
        <v>31000000</v>
      </c>
      <c r="F28" s="22">
        <v>34000000</v>
      </c>
      <c r="H28" s="22">
        <v>35000000</v>
      </c>
      <c r="J28" s="22">
        <v>34000000</v>
      </c>
      <c r="L28" s="22">
        <v>6000000</v>
      </c>
      <c r="N28" s="18">
        <v>0.19354838709677399</v>
      </c>
      <c r="P28" s="22">
        <v>3000000</v>
      </c>
      <c r="R28" s="18">
        <v>8.8235294117647106E-2</v>
      </c>
      <c r="T28" s="22">
        <v>102000000</v>
      </c>
      <c r="V28" s="22">
        <v>100000000</v>
      </c>
      <c r="X28" s="22">
        <v>2000000</v>
      </c>
      <c r="Z28" s="18">
        <v>0.02</v>
      </c>
    </row>
    <row r="29" spans="1:26" ht="16.7" customHeight="1">
      <c r="A29" s="30" t="s">
        <v>139</v>
      </c>
      <c r="B29" s="22">
        <v>1000000</v>
      </c>
      <c r="D29" s="22">
        <v>3000000</v>
      </c>
      <c r="F29" s="22">
        <v>0</v>
      </c>
      <c r="H29" s="22">
        <v>4000000</v>
      </c>
      <c r="J29" s="22">
        <v>3000000</v>
      </c>
      <c r="L29" s="22">
        <v>-2000000</v>
      </c>
      <c r="N29" s="18">
        <v>-0.66666666666666696</v>
      </c>
      <c r="P29" s="22">
        <v>-2000000</v>
      </c>
      <c r="R29" s="18">
        <v>-0.66666666666666696</v>
      </c>
      <c r="T29" s="22">
        <v>4000000</v>
      </c>
      <c r="V29" s="22">
        <v>15000000</v>
      </c>
      <c r="X29" s="22">
        <v>-11000000</v>
      </c>
      <c r="Z29" s="18">
        <v>-0.73333333333333295</v>
      </c>
    </row>
    <row r="30" spans="1:26" ht="16.7" customHeight="1">
      <c r="A30" s="30" t="s">
        <v>140</v>
      </c>
      <c r="B30" s="20">
        <v>37000000</v>
      </c>
      <c r="D30" s="20">
        <v>8000000</v>
      </c>
      <c r="F30" s="20">
        <v>10000000</v>
      </c>
      <c r="H30" s="20">
        <v>16000000</v>
      </c>
      <c r="J30" s="20">
        <v>20000000</v>
      </c>
      <c r="L30" s="20">
        <v>29000000</v>
      </c>
      <c r="N30" s="33" t="s">
        <v>49</v>
      </c>
      <c r="P30" s="20">
        <v>17000000</v>
      </c>
      <c r="R30" s="18">
        <v>0.85</v>
      </c>
      <c r="T30" s="20">
        <v>55000000</v>
      </c>
      <c r="V30" s="20">
        <v>73000000</v>
      </c>
      <c r="X30" s="20">
        <v>-18000000</v>
      </c>
      <c r="Z30" s="18">
        <v>-0.24657534246575299</v>
      </c>
    </row>
    <row r="31" spans="1:26" ht="16.7" customHeight="1">
      <c r="A31" s="209" t="s">
        <v>141</v>
      </c>
      <c r="B31" s="68">
        <f>SUM(B22:B30)</f>
        <v>654000000</v>
      </c>
      <c r="D31" s="68">
        <f>SUM(D22:D30)</f>
        <v>590000000</v>
      </c>
      <c r="F31" s="68">
        <f>SUM(F22:F30)</f>
        <v>497000000</v>
      </c>
      <c r="H31" s="68">
        <f>SUM(H22:H30)</f>
        <v>494000000</v>
      </c>
      <c r="J31" s="68">
        <f>SUM(J22:J30)</f>
        <v>493000000</v>
      </c>
      <c r="L31" s="67">
        <v>64000000</v>
      </c>
      <c r="N31" s="18">
        <v>0.10847457627118599</v>
      </c>
      <c r="P31" s="67">
        <v>161000000</v>
      </c>
      <c r="R31" s="18">
        <v>0.32657200811359</v>
      </c>
      <c r="T31" s="68">
        <f>SUM(T22:T30)</f>
        <v>1741000000</v>
      </c>
      <c r="V31" s="68">
        <f>SUM(V22:V30)</f>
        <v>1383000000</v>
      </c>
      <c r="X31" s="67">
        <v>358000000</v>
      </c>
      <c r="Z31" s="18">
        <v>0.25885755603759902</v>
      </c>
    </row>
    <row r="32" spans="1:26" ht="16.7" customHeight="1">
      <c r="A32" s="23" t="s">
        <v>142</v>
      </c>
      <c r="B32" s="69">
        <f>B20+B31</f>
        <v>1791000000</v>
      </c>
      <c r="D32" s="69">
        <f>D20+D31</f>
        <v>1750000000</v>
      </c>
      <c r="F32" s="69">
        <f>F20+F31</f>
        <v>1657000000</v>
      </c>
      <c r="H32" s="69">
        <f>H20+H31</f>
        <v>1637000000</v>
      </c>
      <c r="J32" s="69">
        <f>J20+J31</f>
        <v>1638000000</v>
      </c>
      <c r="L32" s="21">
        <v>41000000</v>
      </c>
      <c r="N32" s="18">
        <v>2.3428571428571399E-2</v>
      </c>
      <c r="P32" s="21">
        <v>153000000</v>
      </c>
      <c r="R32" s="18">
        <v>9.3406593406593394E-2</v>
      </c>
      <c r="T32" s="69">
        <f>T20+T31</f>
        <v>5198000000</v>
      </c>
      <c r="V32" s="69">
        <f>V20+V31</f>
        <v>4854000000</v>
      </c>
      <c r="X32" s="21">
        <v>344000000</v>
      </c>
      <c r="Z32" s="18">
        <v>7.0869386073341603E-2</v>
      </c>
    </row>
    <row r="33" spans="1:26" ht="16.7" customHeight="1">
      <c r="A33" s="16" t="s">
        <v>48</v>
      </c>
      <c r="B33" s="22">
        <v>428000000</v>
      </c>
      <c r="D33" s="22">
        <v>464000000</v>
      </c>
      <c r="F33" s="22">
        <v>600000000</v>
      </c>
      <c r="H33" s="22">
        <v>110000000</v>
      </c>
      <c r="J33" s="22">
        <v>101000000</v>
      </c>
      <c r="L33" s="22">
        <v>-36000000</v>
      </c>
      <c r="N33" s="18">
        <v>-7.7586206896551699E-2</v>
      </c>
      <c r="P33" s="22">
        <v>327000000</v>
      </c>
      <c r="R33" s="16" t="s">
        <v>49</v>
      </c>
      <c r="T33" s="22">
        <v>1492000000</v>
      </c>
      <c r="V33" s="22">
        <v>283000000</v>
      </c>
      <c r="X33" s="22">
        <v>1209000000</v>
      </c>
      <c r="Z33" s="16" t="s">
        <v>49</v>
      </c>
    </row>
    <row r="34" spans="1:26" ht="16.7" customHeight="1">
      <c r="A34" s="15" t="s">
        <v>143</v>
      </c>
    </row>
    <row r="35" spans="1:26" ht="16.7" customHeight="1">
      <c r="A35" s="30" t="s">
        <v>144</v>
      </c>
      <c r="B35" s="22">
        <v>524000000</v>
      </c>
      <c r="D35" s="22">
        <v>513000000</v>
      </c>
      <c r="F35" s="22">
        <v>549000000</v>
      </c>
      <c r="H35" s="22">
        <v>502000000</v>
      </c>
      <c r="J35" s="22">
        <v>508000000</v>
      </c>
      <c r="L35" s="22">
        <v>11000000</v>
      </c>
      <c r="N35" s="18">
        <v>2.14424951267057E-2</v>
      </c>
      <c r="P35" s="22">
        <v>16000000</v>
      </c>
      <c r="R35" s="18">
        <v>3.1496062992125998E-2</v>
      </c>
      <c r="T35" s="22">
        <v>1586000000</v>
      </c>
      <c r="V35" s="22">
        <v>1524000000</v>
      </c>
      <c r="X35" s="22">
        <v>62000000</v>
      </c>
      <c r="Z35" s="18">
        <v>4.0682414698162701E-2</v>
      </c>
    </row>
    <row r="36" spans="1:26" ht="16.7" customHeight="1">
      <c r="A36" s="30" t="s">
        <v>145</v>
      </c>
      <c r="B36" s="22">
        <v>149000000</v>
      </c>
      <c r="D36" s="22">
        <v>142000000</v>
      </c>
      <c r="F36" s="22">
        <v>133000000</v>
      </c>
      <c r="H36" s="22">
        <v>133000000</v>
      </c>
      <c r="J36" s="22">
        <v>130000000</v>
      </c>
      <c r="L36" s="22">
        <v>7000000</v>
      </c>
      <c r="N36" s="18">
        <v>4.92957746478873E-2</v>
      </c>
      <c r="P36" s="22">
        <v>19000000</v>
      </c>
      <c r="R36" s="18">
        <v>0.146153846153846</v>
      </c>
      <c r="T36" s="22">
        <v>424000000</v>
      </c>
      <c r="V36" s="22">
        <v>381000000</v>
      </c>
      <c r="X36" s="22">
        <v>43000000</v>
      </c>
      <c r="Z36" s="18">
        <v>0.112860892388451</v>
      </c>
    </row>
    <row r="37" spans="1:26" ht="16.7" customHeight="1">
      <c r="A37" s="30" t="s">
        <v>146</v>
      </c>
      <c r="B37" s="22">
        <v>139000000</v>
      </c>
      <c r="D37" s="22">
        <v>131000000</v>
      </c>
      <c r="F37" s="22">
        <v>135000000</v>
      </c>
      <c r="H37" s="22">
        <v>142000000</v>
      </c>
      <c r="J37" s="22">
        <v>128000000</v>
      </c>
      <c r="L37" s="22">
        <v>8000000</v>
      </c>
      <c r="N37" s="18">
        <v>6.1068702290076299E-2</v>
      </c>
      <c r="P37" s="22">
        <v>11000000</v>
      </c>
      <c r="R37" s="18">
        <v>8.59375E-2</v>
      </c>
      <c r="T37" s="22">
        <v>405000000</v>
      </c>
      <c r="V37" s="22">
        <v>356000000</v>
      </c>
      <c r="X37" s="22">
        <v>49000000</v>
      </c>
      <c r="Z37" s="18">
        <v>0.137640449438202</v>
      </c>
    </row>
    <row r="38" spans="1:26" ht="16.7" customHeight="1">
      <c r="A38" s="30" t="s">
        <v>147</v>
      </c>
      <c r="B38" s="22">
        <v>81000000</v>
      </c>
      <c r="D38" s="22">
        <v>82000000</v>
      </c>
      <c r="F38" s="22">
        <v>84000000</v>
      </c>
      <c r="H38" s="22">
        <v>88000000</v>
      </c>
      <c r="J38" s="22">
        <v>80000000</v>
      </c>
      <c r="L38" s="22">
        <v>-1000000</v>
      </c>
      <c r="N38" s="18">
        <v>-1.21951219512195E-2</v>
      </c>
      <c r="P38" s="22">
        <v>1000000</v>
      </c>
      <c r="R38" s="18">
        <v>1.2500000000000001E-2</v>
      </c>
      <c r="T38" s="22">
        <v>247000000</v>
      </c>
      <c r="V38" s="22">
        <v>245000000</v>
      </c>
      <c r="X38" s="22">
        <v>2000000</v>
      </c>
      <c r="Z38" s="18">
        <v>8.1632653061224497E-3</v>
      </c>
    </row>
    <row r="39" spans="1:26" ht="16.7" hidden="1" customHeight="1">
      <c r="A39" s="30" t="s">
        <v>148</v>
      </c>
      <c r="B39" s="22">
        <v>0</v>
      </c>
      <c r="D39" s="22">
        <v>0</v>
      </c>
      <c r="F39" s="22">
        <v>0</v>
      </c>
      <c r="H39" s="22">
        <v>0</v>
      </c>
      <c r="J39" s="22">
        <v>0</v>
      </c>
    </row>
    <row r="40" spans="1:26" ht="16.7" customHeight="1">
      <c r="A40" s="30" t="s">
        <v>149</v>
      </c>
      <c r="B40" s="20">
        <v>95000000</v>
      </c>
      <c r="D40" s="20">
        <v>111000000</v>
      </c>
      <c r="F40" s="20">
        <v>111000000</v>
      </c>
      <c r="H40" s="20">
        <v>121000000</v>
      </c>
      <c r="J40" s="20">
        <v>127000000</v>
      </c>
      <c r="L40" s="20">
        <v>-16000000</v>
      </c>
      <c r="N40" s="18">
        <v>-0.144144144144144</v>
      </c>
      <c r="P40" s="20">
        <v>-32000000</v>
      </c>
      <c r="R40" s="18">
        <v>-0.25196850393700798</v>
      </c>
      <c r="T40" s="20">
        <v>317000000</v>
      </c>
      <c r="V40" s="20">
        <v>355000000</v>
      </c>
      <c r="X40" s="20">
        <v>-38000000</v>
      </c>
      <c r="Z40" s="18">
        <v>-0.10704225352112701</v>
      </c>
    </row>
    <row r="41" spans="1:26" ht="16.7" customHeight="1">
      <c r="A41" s="209" t="s">
        <v>150</v>
      </c>
      <c r="B41" s="68">
        <f>SUM(B35:B38,B39,B40)</f>
        <v>988000000</v>
      </c>
      <c r="D41" s="68">
        <f>SUM(D35:D38,D39,D40)</f>
        <v>979000000</v>
      </c>
      <c r="F41" s="68">
        <f>SUM(F35:F38,F39,F40)</f>
        <v>1012000000</v>
      </c>
      <c r="H41" s="68">
        <f>SUM(H35:H38,H39,H40)</f>
        <v>986000000</v>
      </c>
      <c r="J41" s="68">
        <f>SUM(J35:J38,J39,J40)</f>
        <v>973000000</v>
      </c>
      <c r="L41" s="67">
        <v>9000000</v>
      </c>
      <c r="N41" s="18">
        <v>9.1930541368743599E-3</v>
      </c>
      <c r="P41" s="67">
        <v>15000000</v>
      </c>
      <c r="R41" s="18">
        <v>1.54162384378212E-2</v>
      </c>
      <c r="T41" s="68">
        <v>2979000000</v>
      </c>
      <c r="V41" s="68">
        <v>2861000000</v>
      </c>
      <c r="X41" s="67">
        <v>118000000</v>
      </c>
      <c r="Z41" s="18">
        <v>4.1244320167773497E-2</v>
      </c>
    </row>
    <row r="42" spans="1:26" ht="16.7" customHeight="1">
      <c r="A42" s="209" t="s">
        <v>151</v>
      </c>
      <c r="B42" s="69">
        <f>B32-B33-B41</f>
        <v>375000000</v>
      </c>
      <c r="D42" s="69">
        <f>D32-D33-D41</f>
        <v>307000000</v>
      </c>
      <c r="F42" s="69">
        <f>F32-F33-F41</f>
        <v>45000000</v>
      </c>
      <c r="H42" s="69">
        <f>H32-H33-H41</f>
        <v>541000000</v>
      </c>
      <c r="J42" s="69">
        <f>J32-J33-J41</f>
        <v>564000000</v>
      </c>
      <c r="L42" s="21">
        <v>68000000</v>
      </c>
      <c r="N42" s="27">
        <v>0.22149837133550501</v>
      </c>
      <c r="P42" s="21">
        <v>-189000000</v>
      </c>
      <c r="R42" s="18">
        <v>-0.33510638297872303</v>
      </c>
      <c r="T42" s="69">
        <f>IFERROR(T32-T33-T41,"X")</f>
        <v>727000000</v>
      </c>
      <c r="V42" s="69">
        <f>IFERROR(V32-V33-V41,"X")</f>
        <v>1710000000</v>
      </c>
      <c r="X42" s="21">
        <v>-983000000</v>
      </c>
      <c r="Z42" s="18">
        <v>-0.57485380116959095</v>
      </c>
    </row>
    <row r="43" spans="1:26" ht="16.7" customHeight="1">
      <c r="A43" s="212" t="s">
        <v>152</v>
      </c>
      <c r="B43" s="20">
        <v>61000000</v>
      </c>
      <c r="D43" s="20">
        <v>54000000</v>
      </c>
      <c r="F43" s="20">
        <v>11000000</v>
      </c>
      <c r="H43" s="20">
        <v>91000000</v>
      </c>
      <c r="J43" s="20">
        <v>115000000</v>
      </c>
      <c r="L43" s="20">
        <v>7000000</v>
      </c>
      <c r="N43" s="27">
        <v>0.12962962962963001</v>
      </c>
      <c r="P43" s="20">
        <v>-54000000</v>
      </c>
      <c r="R43" s="18">
        <v>-0.46956521739130402</v>
      </c>
      <c r="T43" s="20">
        <v>126000000</v>
      </c>
      <c r="V43" s="20">
        <v>369000000</v>
      </c>
      <c r="X43" s="20">
        <v>-243000000</v>
      </c>
      <c r="Z43" s="18">
        <v>-0.65853658536585402</v>
      </c>
    </row>
    <row r="44" spans="1:26" ht="16.7" customHeight="1">
      <c r="A44" s="209" t="s">
        <v>509</v>
      </c>
      <c r="B44" s="35">
        <v>314000000</v>
      </c>
      <c r="D44" s="35">
        <v>253000000</v>
      </c>
      <c r="F44" s="35">
        <v>34000000</v>
      </c>
      <c r="H44" s="35">
        <v>450000000</v>
      </c>
      <c r="J44" s="35">
        <v>449000000</v>
      </c>
      <c r="L44" s="35">
        <v>61000000</v>
      </c>
      <c r="N44" s="27">
        <v>0.24110671936758901</v>
      </c>
      <c r="P44" s="35">
        <v>-135000000</v>
      </c>
      <c r="R44" s="18">
        <v>-0.30066815144766101</v>
      </c>
      <c r="T44" s="35">
        <v>601000000</v>
      </c>
      <c r="V44" s="35">
        <v>1341000000</v>
      </c>
      <c r="X44" s="35">
        <v>-740000000</v>
      </c>
      <c r="Z44" s="18">
        <v>-0.55182699478001496</v>
      </c>
    </row>
    <row r="45" spans="1:26" ht="16.7" customHeight="1">
      <c r="A45" s="209" t="s">
        <v>153</v>
      </c>
      <c r="B45" s="70">
        <v>338000000</v>
      </c>
      <c r="D45" s="70">
        <v>263000000</v>
      </c>
      <c r="F45" s="70">
        <v>59000000</v>
      </c>
      <c r="H45" s="70">
        <v>454000000</v>
      </c>
      <c r="J45" s="70">
        <v>453000000</v>
      </c>
      <c r="L45" s="71">
        <v>75000000</v>
      </c>
      <c r="N45" s="27">
        <v>0.28517110266159701</v>
      </c>
      <c r="P45" s="71">
        <v>-115000000</v>
      </c>
      <c r="R45" s="18">
        <v>-0.253863134657837</v>
      </c>
      <c r="T45" s="70">
        <v>660000000</v>
      </c>
      <c r="V45" s="70">
        <v>1354000000</v>
      </c>
      <c r="X45" s="71">
        <v>-694000000</v>
      </c>
      <c r="Z45" s="18">
        <v>-0.51255539143279205</v>
      </c>
    </row>
    <row r="46" spans="1:26" ht="16.7" customHeight="1">
      <c r="A46" s="209" t="s">
        <v>52</v>
      </c>
      <c r="B46" s="72">
        <v>289000000</v>
      </c>
      <c r="D46" s="72">
        <v>225000000</v>
      </c>
      <c r="F46" s="72">
        <v>12000000</v>
      </c>
      <c r="H46" s="72">
        <v>427000000</v>
      </c>
      <c r="J46" s="72">
        <v>432000000</v>
      </c>
      <c r="L46" s="72">
        <v>64000000</v>
      </c>
      <c r="N46" s="27">
        <v>0.284444444444444</v>
      </c>
      <c r="P46" s="72">
        <v>-143000000</v>
      </c>
      <c r="R46" s="18">
        <v>-0.33101851851851899</v>
      </c>
      <c r="T46" s="72">
        <v>526000000</v>
      </c>
      <c r="V46" s="72">
        <v>1291000000</v>
      </c>
      <c r="X46" s="72">
        <v>-765000000</v>
      </c>
      <c r="Z46" s="18">
        <v>-0.59256390395042602</v>
      </c>
    </row>
    <row r="47" spans="1:26" ht="16.7" customHeight="1">
      <c r="A47" s="209" t="s">
        <v>154</v>
      </c>
      <c r="B47" s="35">
        <v>313000000</v>
      </c>
      <c r="D47" s="35">
        <v>235000000</v>
      </c>
      <c r="F47" s="35">
        <v>37000000</v>
      </c>
      <c r="H47" s="35">
        <v>431000000</v>
      </c>
      <c r="J47" s="35">
        <v>436000000</v>
      </c>
      <c r="L47" s="35">
        <v>78000000</v>
      </c>
      <c r="N47" s="27">
        <v>0.33191489361702098</v>
      </c>
      <c r="P47" s="35">
        <v>-123000000</v>
      </c>
      <c r="R47" s="18">
        <v>-0.28211009174311902</v>
      </c>
      <c r="T47" s="35">
        <v>585000000</v>
      </c>
      <c r="V47" s="35">
        <v>1304000000</v>
      </c>
      <c r="X47" s="35">
        <v>-719000000</v>
      </c>
      <c r="Z47" s="18">
        <v>-0.55138036809815905</v>
      </c>
    </row>
    <row r="48" spans="1:26" ht="16.7" customHeight="1">
      <c r="A48" s="244" t="s">
        <v>78</v>
      </c>
      <c r="B48" s="252"/>
      <c r="C48" s="241"/>
      <c r="D48" s="252"/>
      <c r="E48" s="241"/>
      <c r="F48" s="252"/>
      <c r="G48" s="241"/>
      <c r="H48" s="252"/>
      <c r="I48" s="241"/>
      <c r="J48" s="252"/>
      <c r="K48" s="241"/>
      <c r="L48" s="252"/>
      <c r="M48" s="241"/>
      <c r="N48" s="241"/>
      <c r="O48" s="241"/>
      <c r="P48" s="252"/>
      <c r="Q48" s="241"/>
      <c r="R48" s="241"/>
      <c r="S48" s="241"/>
      <c r="T48" s="252"/>
      <c r="U48" s="241"/>
      <c r="V48" s="252"/>
      <c r="W48" s="241"/>
      <c r="X48" s="252"/>
      <c r="Y48" s="241"/>
      <c r="Z48" s="241"/>
    </row>
    <row r="49" ht="16.7" customHeight="1"/>
  </sheetData>
  <mergeCells count="10">
    <mergeCell ref="A48:Z48"/>
    <mergeCell ref="B3:R3"/>
    <mergeCell ref="A1:Z1"/>
    <mergeCell ref="A2:Z2"/>
    <mergeCell ref="L4:R4"/>
    <mergeCell ref="L5:N5"/>
    <mergeCell ref="P5:R5"/>
    <mergeCell ref="T3:Z3"/>
    <mergeCell ref="X4:Z4"/>
    <mergeCell ref="X5:Z5"/>
  </mergeCells>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Ruler="0" workbookViewId="0">
      <selection sqref="A1:R1"/>
    </sheetView>
  </sheetViews>
  <sheetFormatPr defaultColWidth="13.7109375" defaultRowHeight="12.75"/>
  <cols>
    <col min="1" max="1" width="70.42578125" customWidth="1"/>
    <col min="2" max="2" width="12" customWidth="1"/>
    <col min="3" max="3" width="0" hidden="1" customWidth="1"/>
    <col min="4" max="4" width="12" customWidth="1"/>
    <col min="5" max="5" width="0" hidden="1" customWidth="1"/>
    <col min="6" max="6" width="12" customWidth="1"/>
    <col min="7" max="7" width="0" hidden="1" customWidth="1"/>
    <col min="8" max="8" width="12" customWidth="1"/>
    <col min="9" max="9" width="0" hidden="1" customWidth="1"/>
    <col min="10" max="10" width="12" customWidth="1"/>
    <col min="11" max="11" width="0" hidden="1" customWidth="1"/>
    <col min="12" max="12" width="8.42578125" customWidth="1"/>
    <col min="13" max="13" width="0" hidden="1" customWidth="1"/>
    <col min="14" max="14" width="8.42578125" customWidth="1"/>
    <col min="15" max="15" width="0" hidden="1" customWidth="1"/>
    <col min="16" max="16" width="8.42578125" customWidth="1"/>
    <col min="17" max="17" width="0" hidden="1" customWidth="1"/>
    <col min="18" max="18" width="8.42578125" customWidth="1"/>
    <col min="19" max="19" width="7.28515625" customWidth="1"/>
  </cols>
  <sheetData>
    <row r="1" spans="1:18" ht="14.1" customHeight="1">
      <c r="A1" s="254" t="s">
        <v>155</v>
      </c>
      <c r="B1" s="241"/>
      <c r="C1" s="241"/>
      <c r="D1" s="241"/>
      <c r="E1" s="241"/>
      <c r="F1" s="241"/>
      <c r="G1" s="241"/>
      <c r="H1" s="241"/>
      <c r="I1" s="241"/>
      <c r="J1" s="241"/>
      <c r="K1" s="241"/>
      <c r="L1" s="241"/>
      <c r="M1" s="241"/>
      <c r="N1" s="241"/>
      <c r="O1" s="241"/>
      <c r="P1" s="241"/>
      <c r="Q1" s="241"/>
      <c r="R1" s="241"/>
    </row>
    <row r="2" spans="1:18">
      <c r="A2" s="254" t="s">
        <v>119</v>
      </c>
      <c r="B2" s="241"/>
      <c r="C2" s="241"/>
      <c r="D2" s="241"/>
      <c r="E2" s="241"/>
      <c r="F2" s="241"/>
      <c r="G2" s="241"/>
      <c r="H2" s="241"/>
      <c r="I2" s="241"/>
      <c r="J2" s="241"/>
      <c r="K2" s="241"/>
      <c r="L2" s="241"/>
      <c r="M2" s="241"/>
      <c r="N2" s="241"/>
      <c r="O2" s="241"/>
      <c r="P2" s="241"/>
      <c r="Q2" s="241"/>
      <c r="R2" s="241"/>
    </row>
    <row r="3" spans="1:18" ht="16.7" customHeight="1"/>
    <row r="4" spans="1:18">
      <c r="A4" s="77" t="s">
        <v>156</v>
      </c>
      <c r="B4" s="251" t="s">
        <v>157</v>
      </c>
      <c r="C4" s="241"/>
      <c r="D4" s="241"/>
      <c r="E4" s="241"/>
      <c r="F4" s="241"/>
      <c r="G4" s="241"/>
      <c r="H4" s="241"/>
      <c r="I4" s="241"/>
      <c r="J4" s="241"/>
      <c r="L4" s="251" t="s">
        <v>158</v>
      </c>
      <c r="M4" s="241"/>
      <c r="N4" s="241"/>
      <c r="O4" s="241"/>
      <c r="P4" s="241"/>
      <c r="Q4" s="241"/>
      <c r="R4" s="241"/>
    </row>
    <row r="5" spans="1:18" ht="16.7" customHeight="1">
      <c r="B5" s="78" t="s">
        <v>159</v>
      </c>
      <c r="C5" s="9"/>
      <c r="D5" s="78" t="s">
        <v>160</v>
      </c>
      <c r="E5" s="9"/>
      <c r="F5" s="78" t="s">
        <v>161</v>
      </c>
      <c r="G5" s="9"/>
      <c r="H5" s="12" t="s">
        <v>162</v>
      </c>
      <c r="I5" s="9"/>
      <c r="J5" s="78" t="s">
        <v>163</v>
      </c>
      <c r="L5" s="256" t="s">
        <v>160</v>
      </c>
      <c r="M5" s="256"/>
      <c r="N5" s="256"/>
      <c r="O5" s="9"/>
      <c r="P5" s="256" t="s">
        <v>163</v>
      </c>
      <c r="Q5" s="256"/>
      <c r="R5" s="256"/>
    </row>
    <row r="6" spans="1:18" ht="16.7" customHeight="1">
      <c r="A6" s="15" t="s">
        <v>164</v>
      </c>
      <c r="B6" s="54"/>
      <c r="D6" s="54"/>
      <c r="F6" s="82"/>
      <c r="H6" s="82"/>
      <c r="J6" s="54"/>
      <c r="L6" s="199" t="s">
        <v>42</v>
      </c>
      <c r="M6" s="75"/>
      <c r="N6" s="199" t="s">
        <v>43</v>
      </c>
      <c r="O6" s="208"/>
      <c r="P6" s="199" t="s">
        <v>42</v>
      </c>
      <c r="Q6" s="75"/>
      <c r="R6" s="199" t="s">
        <v>43</v>
      </c>
    </row>
    <row r="7" spans="1:18" ht="16.7" customHeight="1">
      <c r="A7" s="30" t="s">
        <v>165</v>
      </c>
      <c r="B7" s="17">
        <v>904000000</v>
      </c>
      <c r="D7" s="17">
        <v>1088000000</v>
      </c>
      <c r="F7" s="17">
        <v>1155000000</v>
      </c>
      <c r="H7" s="17">
        <v>1175000000</v>
      </c>
      <c r="J7" s="17">
        <v>1638000000</v>
      </c>
      <c r="L7" s="65">
        <v>-184000000</v>
      </c>
      <c r="N7" s="66">
        <v>-0.16911764705882401</v>
      </c>
      <c r="P7" s="65">
        <v>-734000000</v>
      </c>
      <c r="R7" s="66">
        <v>-0.44810744810744801</v>
      </c>
    </row>
    <row r="8" spans="1:18" ht="16.7" customHeight="1">
      <c r="A8" s="30" t="s">
        <v>166</v>
      </c>
      <c r="B8" s="22">
        <v>8312000000</v>
      </c>
      <c r="D8" s="22">
        <v>6358000000</v>
      </c>
      <c r="F8" s="22">
        <v>2903000000</v>
      </c>
      <c r="H8" s="22">
        <v>2211000000</v>
      </c>
      <c r="J8" s="22">
        <v>2204000000</v>
      </c>
      <c r="L8" s="22">
        <v>1954000000</v>
      </c>
      <c r="N8" s="18">
        <v>0.30732934885183999</v>
      </c>
      <c r="P8" s="22">
        <v>6108000000</v>
      </c>
      <c r="R8" s="33" t="s">
        <v>49</v>
      </c>
    </row>
    <row r="9" spans="1:18" ht="16.7" customHeight="1">
      <c r="A9" s="30" t="s">
        <v>125</v>
      </c>
      <c r="B9" s="22">
        <v>328000000</v>
      </c>
      <c r="D9" s="22">
        <v>475000000</v>
      </c>
      <c r="F9" s="22">
        <v>280000000</v>
      </c>
      <c r="H9" s="22">
        <v>297000000</v>
      </c>
      <c r="J9" s="22">
        <v>158000000</v>
      </c>
      <c r="L9" s="22">
        <v>-147000000</v>
      </c>
      <c r="N9" s="18">
        <v>-0.30947368421052601</v>
      </c>
      <c r="P9" s="22">
        <v>170000000</v>
      </c>
      <c r="R9" s="18">
        <v>1.07594936708861</v>
      </c>
    </row>
    <row r="10" spans="1:18" ht="16.7" customHeight="1">
      <c r="A10" s="30" t="s">
        <v>167</v>
      </c>
      <c r="B10" s="22">
        <v>22884000000</v>
      </c>
      <c r="D10" s="22">
        <v>22144000000</v>
      </c>
      <c r="F10" s="22">
        <v>22307000000</v>
      </c>
      <c r="H10" s="22">
        <v>20613000000</v>
      </c>
      <c r="J10" s="22">
        <v>21502000000</v>
      </c>
      <c r="L10" s="22">
        <v>740000000</v>
      </c>
      <c r="N10" s="18">
        <v>3.3417630057803502E-2</v>
      </c>
      <c r="P10" s="22">
        <v>1382000000</v>
      </c>
      <c r="R10" s="18">
        <v>6.4273090875267405E-2</v>
      </c>
    </row>
    <row r="11" spans="1:18" ht="16.7" customHeight="1">
      <c r="A11" s="30" t="s">
        <v>168</v>
      </c>
      <c r="B11" s="22">
        <v>2578000000</v>
      </c>
      <c r="D11" s="22">
        <v>2856000000</v>
      </c>
      <c r="F11" s="22">
        <v>3071000000</v>
      </c>
      <c r="H11" s="22">
        <v>3202000000</v>
      </c>
      <c r="J11" s="22">
        <v>3319000000</v>
      </c>
      <c r="L11" s="22">
        <v>-278000000</v>
      </c>
      <c r="N11" s="18">
        <v>-9.7338935574229707E-2</v>
      </c>
      <c r="P11" s="22">
        <v>-741000000</v>
      </c>
      <c r="R11" s="18">
        <v>-0.22326001807773399</v>
      </c>
    </row>
    <row r="12" spans="1:18" ht="16.7" customHeight="1">
      <c r="A12" s="30" t="s">
        <v>169</v>
      </c>
      <c r="B12" s="22">
        <v>57000000</v>
      </c>
      <c r="D12" s="22">
        <v>50000000</v>
      </c>
      <c r="F12" s="22">
        <v>47000000</v>
      </c>
      <c r="H12" s="22">
        <v>47000000</v>
      </c>
      <c r="J12" s="22">
        <v>47000000</v>
      </c>
      <c r="L12" s="22">
        <v>7000000</v>
      </c>
      <c r="N12" s="18">
        <v>0.14000000000000001</v>
      </c>
      <c r="P12" s="22">
        <v>10000000</v>
      </c>
      <c r="R12" s="18">
        <v>0.21276595744680901</v>
      </c>
    </row>
    <row r="13" spans="1:18" ht="16.7" customHeight="1">
      <c r="A13" s="30" t="s">
        <v>170</v>
      </c>
      <c r="B13" s="22">
        <v>605000000</v>
      </c>
      <c r="D13" s="22">
        <v>607000000</v>
      </c>
      <c r="F13" s="22">
        <v>927000000</v>
      </c>
      <c r="H13" s="22">
        <v>807000000</v>
      </c>
      <c r="J13" s="22">
        <v>734000000</v>
      </c>
      <c r="L13" s="22">
        <v>-2000000</v>
      </c>
      <c r="N13" s="18">
        <v>-3.2948929159802298E-3</v>
      </c>
      <c r="P13" s="22">
        <v>-129000000</v>
      </c>
      <c r="R13" s="18">
        <v>-0.17574931880108999</v>
      </c>
    </row>
    <row r="14" spans="1:18" ht="16.7" customHeight="1">
      <c r="A14" s="30" t="s">
        <v>171</v>
      </c>
      <c r="B14" s="22">
        <v>3587000000</v>
      </c>
      <c r="D14" s="22">
        <v>3631000000</v>
      </c>
      <c r="F14" s="22">
        <v>2911000000</v>
      </c>
      <c r="H14" s="22">
        <v>1946000000</v>
      </c>
      <c r="J14" s="22">
        <v>1993000000</v>
      </c>
      <c r="L14" s="22">
        <v>-44000000</v>
      </c>
      <c r="N14" s="18">
        <v>-1.21178738639493E-2</v>
      </c>
      <c r="P14" s="22">
        <v>1594000000</v>
      </c>
      <c r="R14" s="18">
        <v>0.799799297541395</v>
      </c>
    </row>
    <row r="15" spans="1:18" ht="16.7" customHeight="1">
      <c r="A15" s="30" t="s">
        <v>172</v>
      </c>
      <c r="B15" s="22">
        <v>127000000</v>
      </c>
      <c r="D15" s="22">
        <v>1362000000</v>
      </c>
      <c r="F15" s="22">
        <v>350000000</v>
      </c>
      <c r="H15" s="22">
        <v>1384000000</v>
      </c>
      <c r="J15" s="22">
        <v>22000000</v>
      </c>
      <c r="L15" s="22">
        <v>-1235000000</v>
      </c>
      <c r="N15" s="18">
        <v>-0.90675477239353897</v>
      </c>
      <c r="P15" s="22">
        <v>105000000</v>
      </c>
      <c r="R15" s="33" t="s">
        <v>49</v>
      </c>
    </row>
    <row r="16" spans="1:18" ht="16.7" customHeight="1">
      <c r="A16" s="30" t="s">
        <v>173</v>
      </c>
      <c r="B16" s="22">
        <v>124071000000</v>
      </c>
      <c r="D16" s="22">
        <v>125713000000</v>
      </c>
      <c r="F16" s="22">
        <v>127528000000</v>
      </c>
      <c r="H16" s="22">
        <v>119088000000</v>
      </c>
      <c r="J16" s="22">
        <v>117880000000</v>
      </c>
      <c r="L16" s="22">
        <v>-1642000000</v>
      </c>
      <c r="N16" s="18">
        <v>-1.3061497219857899E-2</v>
      </c>
      <c r="P16" s="22">
        <v>6191000000</v>
      </c>
      <c r="R16" s="18">
        <v>5.2519511367492402E-2</v>
      </c>
    </row>
    <row r="17" spans="1:18" ht="16.7" customHeight="1">
      <c r="A17" s="30" t="s">
        <v>174</v>
      </c>
      <c r="B17" s="20">
        <v>-2542000000</v>
      </c>
      <c r="D17" s="20">
        <v>-2448000000</v>
      </c>
      <c r="F17" s="20">
        <v>-2171000000</v>
      </c>
      <c r="H17" s="20">
        <v>-1252000000</v>
      </c>
      <c r="J17" s="20">
        <v>-1263000000</v>
      </c>
      <c r="L17" s="20">
        <v>-94000000</v>
      </c>
      <c r="N17" s="18">
        <v>-3.8398692810457498E-2</v>
      </c>
      <c r="P17" s="20">
        <v>-1279000000</v>
      </c>
      <c r="R17" s="18">
        <v>-1.01266825019794</v>
      </c>
    </row>
    <row r="18" spans="1:18" ht="16.7" customHeight="1">
      <c r="A18" s="212" t="s">
        <v>175</v>
      </c>
      <c r="B18" s="21">
        <v>121529000000</v>
      </c>
      <c r="D18" s="21">
        <v>123265000000</v>
      </c>
      <c r="F18" s="21">
        <v>125357000000</v>
      </c>
      <c r="H18" s="21">
        <v>117836000000</v>
      </c>
      <c r="J18" s="21">
        <v>116617000000</v>
      </c>
      <c r="L18" s="21">
        <v>-1736000000</v>
      </c>
      <c r="N18" s="18">
        <v>-1.40834786841358E-2</v>
      </c>
      <c r="P18" s="21">
        <v>4912000000</v>
      </c>
      <c r="R18" s="18">
        <v>4.2120788564274501E-2</v>
      </c>
    </row>
    <row r="19" spans="1:18" ht="16.7" customHeight="1">
      <c r="A19" s="30" t="s">
        <v>176</v>
      </c>
      <c r="B19" s="22">
        <v>2030000000</v>
      </c>
      <c r="D19" s="22">
        <v>2069000000</v>
      </c>
      <c r="F19" s="22">
        <v>1968000000</v>
      </c>
      <c r="H19" s="22">
        <v>807000000</v>
      </c>
      <c r="J19" s="22">
        <v>1027000000</v>
      </c>
      <c r="L19" s="22">
        <v>-39000000</v>
      </c>
      <c r="N19" s="18">
        <v>-1.8849685838569399E-2</v>
      </c>
      <c r="P19" s="22">
        <v>1003000000</v>
      </c>
      <c r="R19" s="18">
        <v>0.97663096397273597</v>
      </c>
    </row>
    <row r="20" spans="1:18" ht="16.7" customHeight="1">
      <c r="A20" s="30" t="s">
        <v>177</v>
      </c>
      <c r="B20" s="22">
        <v>747000000</v>
      </c>
      <c r="D20" s="22">
        <v>751000000</v>
      </c>
      <c r="F20" s="22">
        <v>746000000</v>
      </c>
      <c r="H20" s="22">
        <v>761000000</v>
      </c>
      <c r="J20" s="22">
        <v>747000000</v>
      </c>
      <c r="L20" s="22">
        <v>-4000000</v>
      </c>
      <c r="N20" s="18">
        <v>-5.3262316910785597E-3</v>
      </c>
      <c r="P20" s="22">
        <v>0</v>
      </c>
      <c r="R20" s="18">
        <v>0</v>
      </c>
    </row>
    <row r="21" spans="1:18" ht="16.7" customHeight="1">
      <c r="A21" s="30" t="s">
        <v>178</v>
      </c>
      <c r="B21" s="22">
        <v>1751000000</v>
      </c>
      <c r="D21" s="22">
        <v>1739000000</v>
      </c>
      <c r="F21" s="22">
        <v>1736000000</v>
      </c>
      <c r="H21" s="22">
        <v>1725000000</v>
      </c>
      <c r="J21" s="22">
        <v>1720000000</v>
      </c>
      <c r="L21" s="22">
        <v>12000000</v>
      </c>
      <c r="N21" s="18">
        <v>6.9005175388154099E-3</v>
      </c>
      <c r="P21" s="22">
        <v>31000000</v>
      </c>
      <c r="R21" s="18">
        <v>1.80232558139535E-2</v>
      </c>
    </row>
    <row r="22" spans="1:18" ht="16.7" customHeight="1">
      <c r="A22" s="30" t="s">
        <v>179</v>
      </c>
      <c r="B22" s="22">
        <v>7050000000</v>
      </c>
      <c r="D22" s="22">
        <v>7050000000</v>
      </c>
      <c r="F22" s="22">
        <v>7050000000</v>
      </c>
      <c r="H22" s="22">
        <v>7044000000</v>
      </c>
      <c r="J22" s="22">
        <v>7044000000</v>
      </c>
      <c r="L22" s="22">
        <v>0</v>
      </c>
      <c r="N22" s="18">
        <v>0</v>
      </c>
      <c r="P22" s="22">
        <v>6000000</v>
      </c>
      <c r="R22" s="18">
        <v>8.5178875638841601E-4</v>
      </c>
    </row>
    <row r="23" spans="1:18" ht="16.7" customHeight="1">
      <c r="A23" s="30" t="s">
        <v>180</v>
      </c>
      <c r="B23" s="22">
        <v>19000000</v>
      </c>
      <c r="D23" s="22">
        <v>51000000</v>
      </c>
      <c r="F23" s="22">
        <v>0</v>
      </c>
      <c r="H23" s="22">
        <v>0</v>
      </c>
      <c r="J23" s="22">
        <v>257000000</v>
      </c>
      <c r="L23" s="22">
        <v>-32000000</v>
      </c>
      <c r="N23" s="18">
        <v>-0.62745098039215697</v>
      </c>
      <c r="P23" s="22">
        <v>-238000000</v>
      </c>
      <c r="R23" s="18">
        <v>-0.92607003891050599</v>
      </c>
    </row>
    <row r="24" spans="1:18" ht="16.7" customHeight="1">
      <c r="A24" s="30" t="s">
        <v>181</v>
      </c>
      <c r="B24" s="20">
        <v>6720000000</v>
      </c>
      <c r="D24" s="20">
        <v>6378000000</v>
      </c>
      <c r="F24" s="20">
        <v>5911000000</v>
      </c>
      <c r="H24" s="20">
        <v>5878000000</v>
      </c>
      <c r="J24" s="20">
        <v>5333000000</v>
      </c>
      <c r="L24" s="20">
        <v>342000000</v>
      </c>
      <c r="N24" s="18">
        <v>5.3621825023518303E-2</v>
      </c>
      <c r="P24" s="20">
        <v>1387000000</v>
      </c>
      <c r="R24" s="18">
        <v>0.26007875492218302</v>
      </c>
    </row>
    <row r="25" spans="1:18" ht="16.7" customHeight="1">
      <c r="A25" s="209" t="s">
        <v>182</v>
      </c>
      <c r="B25" s="79">
        <v>179228000000</v>
      </c>
      <c r="D25" s="79">
        <v>179874000000</v>
      </c>
      <c r="F25" s="79">
        <v>176719000000</v>
      </c>
      <c r="H25" s="79">
        <v>165733000000</v>
      </c>
      <c r="J25" s="79">
        <v>164362000000</v>
      </c>
      <c r="L25" s="35">
        <v>-646000000</v>
      </c>
      <c r="N25" s="18">
        <v>-3.59140287089852E-3</v>
      </c>
      <c r="P25" s="35">
        <v>14866000000</v>
      </c>
      <c r="R25" s="18">
        <v>9.0446696925080006E-2</v>
      </c>
    </row>
    <row r="26" spans="1:18" ht="16.7" customHeight="1">
      <c r="A26" s="15" t="s">
        <v>183</v>
      </c>
      <c r="B26" s="76"/>
      <c r="D26" s="76"/>
      <c r="F26" s="76"/>
      <c r="H26" s="76"/>
      <c r="J26" s="76"/>
      <c r="L26" s="83"/>
      <c r="P26" s="83"/>
    </row>
    <row r="27" spans="1:18" ht="16.7" customHeight="1">
      <c r="A27" s="15" t="s">
        <v>184</v>
      </c>
    </row>
    <row r="28" spans="1:18" ht="16.7" customHeight="1">
      <c r="A28" s="30" t="s">
        <v>185</v>
      </c>
    </row>
    <row r="29" spans="1:18" ht="16.7" customHeight="1">
      <c r="A29" s="212" t="s">
        <v>186</v>
      </c>
      <c r="B29" s="17">
        <v>41249000000</v>
      </c>
      <c r="D29" s="17">
        <v>40545000000</v>
      </c>
      <c r="F29" s="17">
        <v>32398000000</v>
      </c>
      <c r="H29" s="17">
        <v>29233000000</v>
      </c>
      <c r="J29" s="17">
        <v>29939000000</v>
      </c>
      <c r="L29" s="17">
        <v>704000000</v>
      </c>
      <c r="N29" s="18">
        <v>1.73634233567641E-2</v>
      </c>
      <c r="P29" s="17">
        <v>11310000000</v>
      </c>
      <c r="R29" s="18">
        <v>0.37776812852800701</v>
      </c>
    </row>
    <row r="30" spans="1:18" ht="16.7" customHeight="1">
      <c r="A30" s="212" t="s">
        <v>187</v>
      </c>
      <c r="B30" s="20">
        <v>101672000000</v>
      </c>
      <c r="D30" s="20">
        <v>103073000000</v>
      </c>
      <c r="F30" s="20">
        <v>101077000000</v>
      </c>
      <c r="H30" s="20">
        <v>96080000000</v>
      </c>
      <c r="J30" s="20">
        <v>94775000000</v>
      </c>
      <c r="L30" s="20">
        <v>-1401000000</v>
      </c>
      <c r="N30" s="18">
        <v>-1.3592308363975E-2</v>
      </c>
      <c r="P30" s="20">
        <v>6897000000</v>
      </c>
      <c r="R30" s="18">
        <v>7.2772355579002898E-2</v>
      </c>
    </row>
    <row r="31" spans="1:18" ht="16.7" customHeight="1">
      <c r="A31" s="80" t="s">
        <v>188</v>
      </c>
      <c r="B31" s="21">
        <v>142921000000</v>
      </c>
      <c r="D31" s="21">
        <v>143618000000</v>
      </c>
      <c r="F31" s="21">
        <v>133475000000</v>
      </c>
      <c r="H31" s="21">
        <v>125313000000</v>
      </c>
      <c r="J31" s="21">
        <v>124714000000</v>
      </c>
      <c r="L31" s="21">
        <v>-697000000</v>
      </c>
      <c r="N31" s="18">
        <v>-4.8531521118522804E-3</v>
      </c>
      <c r="P31" s="21">
        <v>18207000000</v>
      </c>
      <c r="R31" s="18">
        <v>0.14599002517760601</v>
      </c>
    </row>
    <row r="32" spans="1:18" ht="16.7" hidden="1" customHeight="1">
      <c r="A32" s="30" t="s">
        <v>189</v>
      </c>
      <c r="B32" s="22">
        <v>0</v>
      </c>
      <c r="D32" s="22">
        <v>251000000</v>
      </c>
      <c r="F32" s="22">
        <v>1049000000</v>
      </c>
      <c r="H32" s="22">
        <v>265000000</v>
      </c>
      <c r="J32" s="22">
        <v>867000000</v>
      </c>
      <c r="L32" s="22">
        <v>-251000000</v>
      </c>
      <c r="N32" s="18">
        <v>-1</v>
      </c>
      <c r="P32" s="22">
        <v>-867000000</v>
      </c>
      <c r="R32" s="18">
        <v>-1</v>
      </c>
    </row>
    <row r="33" spans="1:18" ht="16.7" hidden="1" customHeight="1">
      <c r="A33" s="30" t="s">
        <v>190</v>
      </c>
      <c r="B33" s="22">
        <v>0</v>
      </c>
      <c r="D33" s="22">
        <v>4000000</v>
      </c>
      <c r="F33" s="22">
        <v>10000000</v>
      </c>
      <c r="H33" s="22">
        <v>9000000</v>
      </c>
      <c r="J33" s="22">
        <v>210000000</v>
      </c>
      <c r="L33" s="22">
        <v>-4000000</v>
      </c>
      <c r="N33" s="18">
        <v>-1</v>
      </c>
      <c r="P33" s="22">
        <v>-210000000</v>
      </c>
      <c r="R33" s="18">
        <v>-1</v>
      </c>
    </row>
    <row r="34" spans="1:18" ht="16.7" customHeight="1">
      <c r="A34" s="30" t="s">
        <v>128</v>
      </c>
      <c r="B34" s="22">
        <v>252000000</v>
      </c>
      <c r="D34" s="22">
        <v>255000000</v>
      </c>
      <c r="F34" s="22">
        <v>1059000000</v>
      </c>
      <c r="H34" s="22">
        <v>274000000</v>
      </c>
      <c r="J34" s="22">
        <v>1077000000</v>
      </c>
      <c r="L34" s="22">
        <v>-3000000</v>
      </c>
      <c r="N34" s="18">
        <v>-1.1764705882352899E-2</v>
      </c>
      <c r="P34" s="22">
        <v>-825000000</v>
      </c>
      <c r="R34" s="18">
        <v>-0.76601671309192199</v>
      </c>
    </row>
    <row r="35" spans="1:18" ht="16.7" customHeight="1">
      <c r="A35" s="30" t="s">
        <v>191</v>
      </c>
      <c r="B35" s="22">
        <v>100000000</v>
      </c>
      <c r="D35" s="22">
        <v>198000000</v>
      </c>
      <c r="F35" s="22">
        <v>234000000</v>
      </c>
      <c r="H35" s="22">
        <v>120000000</v>
      </c>
      <c r="J35" s="22">
        <v>161000000</v>
      </c>
      <c r="L35" s="22">
        <v>-98000000</v>
      </c>
      <c r="N35" s="18">
        <v>-0.49494949494949497</v>
      </c>
      <c r="P35" s="22">
        <v>-61000000</v>
      </c>
      <c r="R35" s="18">
        <v>-0.37888198757764002</v>
      </c>
    </row>
    <row r="36" spans="1:18" ht="16.7" customHeight="1">
      <c r="A36" s="30" t="s">
        <v>192</v>
      </c>
      <c r="B36" s="22">
        <v>638000000</v>
      </c>
      <c r="D36" s="22">
        <v>709000000</v>
      </c>
      <c r="F36" s="22">
        <v>782000000</v>
      </c>
      <c r="H36" s="22">
        <v>866000000</v>
      </c>
      <c r="J36" s="22">
        <v>752000000</v>
      </c>
      <c r="L36" s="22">
        <v>-71000000</v>
      </c>
      <c r="N36" s="18">
        <v>-0.10014104372355399</v>
      </c>
      <c r="P36" s="22">
        <v>-114000000</v>
      </c>
      <c r="R36" s="18">
        <v>-0.15159574468085099</v>
      </c>
    </row>
    <row r="37" spans="1:18" ht="16.7" customHeight="1">
      <c r="A37" s="30" t="s">
        <v>193</v>
      </c>
    </row>
    <row r="38" spans="1:18" ht="16.7" customHeight="1">
      <c r="A38" s="212" t="s">
        <v>194</v>
      </c>
      <c r="B38" s="22">
        <v>19000000</v>
      </c>
      <c r="D38" s="22">
        <v>6000000</v>
      </c>
      <c r="F38" s="22">
        <v>8007000000</v>
      </c>
      <c r="H38" s="22">
        <v>5008000000</v>
      </c>
      <c r="J38" s="22">
        <v>3007000000</v>
      </c>
      <c r="L38" s="22">
        <v>13000000</v>
      </c>
      <c r="N38" s="18">
        <v>2.1666666666666701</v>
      </c>
      <c r="P38" s="22">
        <v>-2988000000</v>
      </c>
      <c r="R38" s="18">
        <v>-0.99368141004323196</v>
      </c>
    </row>
    <row r="39" spans="1:18" ht="16.7" customHeight="1">
      <c r="A39" s="212" t="s">
        <v>195</v>
      </c>
      <c r="B39" s="22">
        <v>7504000000</v>
      </c>
      <c r="D39" s="22">
        <v>7519000000</v>
      </c>
      <c r="F39" s="22">
        <v>6775000000</v>
      </c>
      <c r="H39" s="22">
        <v>7382000000</v>
      </c>
      <c r="J39" s="22">
        <v>8143000000</v>
      </c>
      <c r="L39" s="22">
        <v>-15000000</v>
      </c>
      <c r="N39" s="18">
        <v>-1.9949461364543201E-3</v>
      </c>
      <c r="P39" s="22">
        <v>-639000000</v>
      </c>
      <c r="R39" s="18">
        <v>-7.8472307503377095E-2</v>
      </c>
    </row>
    <row r="40" spans="1:18" ht="16.7" customHeight="1">
      <c r="A40" s="212" t="s">
        <v>196</v>
      </c>
      <c r="B40" s="20">
        <v>1586000000</v>
      </c>
      <c r="D40" s="20">
        <v>1677000000</v>
      </c>
      <c r="F40" s="20">
        <v>1655000000</v>
      </c>
      <c r="H40" s="20">
        <v>1657000000</v>
      </c>
      <c r="J40" s="20">
        <v>1656000000</v>
      </c>
      <c r="L40" s="20">
        <v>-91000000</v>
      </c>
      <c r="N40" s="18">
        <v>-5.4263565891472902E-2</v>
      </c>
      <c r="P40" s="20">
        <v>-70000000</v>
      </c>
      <c r="R40" s="18">
        <v>-4.2270531400966198E-2</v>
      </c>
    </row>
    <row r="41" spans="1:18" ht="16.7" customHeight="1">
      <c r="A41" s="80" t="s">
        <v>197</v>
      </c>
      <c r="B41" s="21">
        <v>9109000000</v>
      </c>
      <c r="D41" s="21">
        <v>9202000000</v>
      </c>
      <c r="F41" s="21">
        <v>16437000000</v>
      </c>
      <c r="H41" s="21">
        <v>14047000000</v>
      </c>
      <c r="J41" s="21">
        <v>12806000000</v>
      </c>
      <c r="L41" s="21">
        <v>-93000000</v>
      </c>
      <c r="N41" s="18">
        <v>-1.0106498587263601E-2</v>
      </c>
      <c r="P41" s="21">
        <v>-3697000000</v>
      </c>
      <c r="R41" s="18">
        <v>-0.28869280024988297</v>
      </c>
    </row>
    <row r="42" spans="1:18" ht="16.7" customHeight="1">
      <c r="A42" s="30" t="s">
        <v>198</v>
      </c>
      <c r="B42" s="22">
        <v>0</v>
      </c>
      <c r="D42" s="22">
        <v>155000000</v>
      </c>
      <c r="F42" s="22">
        <v>0</v>
      </c>
      <c r="H42" s="22">
        <v>0</v>
      </c>
      <c r="J42" s="22">
        <v>206000000</v>
      </c>
      <c r="L42" s="22">
        <v>-155000000</v>
      </c>
      <c r="N42" s="18">
        <v>-1</v>
      </c>
      <c r="P42" s="22">
        <v>-206000000</v>
      </c>
      <c r="R42" s="18">
        <v>-1</v>
      </c>
    </row>
    <row r="43" spans="1:18" ht="16.7" customHeight="1">
      <c r="A43" s="30" t="s">
        <v>199</v>
      </c>
      <c r="B43" s="20">
        <v>3739000000</v>
      </c>
      <c r="D43" s="20">
        <v>3319000000</v>
      </c>
      <c r="F43" s="20">
        <v>2782000000</v>
      </c>
      <c r="H43" s="20">
        <v>2912000000</v>
      </c>
      <c r="J43" s="20">
        <v>2795000000</v>
      </c>
      <c r="L43" s="20">
        <v>420000000</v>
      </c>
      <c r="N43" s="18">
        <v>0.12654413980114501</v>
      </c>
      <c r="P43" s="20">
        <v>944000000</v>
      </c>
      <c r="R43" s="18">
        <v>0.33774597495527697</v>
      </c>
    </row>
    <row r="44" spans="1:18" ht="16.7" customHeight="1">
      <c r="A44" s="209" t="s">
        <v>200</v>
      </c>
      <c r="B44" s="69">
        <v>156759000000</v>
      </c>
      <c r="D44" s="69">
        <v>157456000000</v>
      </c>
      <c r="F44" s="69">
        <v>154769000000</v>
      </c>
      <c r="H44" s="69">
        <v>143532000000</v>
      </c>
      <c r="J44" s="69">
        <v>142511000000</v>
      </c>
      <c r="L44" s="21">
        <v>-697000000</v>
      </c>
      <c r="N44" s="18">
        <v>-4.4266334722081104E-3</v>
      </c>
      <c r="P44" s="21">
        <v>14248000000</v>
      </c>
      <c r="R44" s="18">
        <v>9.9978247293191394E-2</v>
      </c>
    </row>
    <row r="45" spans="1:18" ht="16.7" customHeight="1">
      <c r="A45" s="15" t="s">
        <v>201</v>
      </c>
    </row>
    <row r="46" spans="1:18" ht="16.7" customHeight="1">
      <c r="A46" s="30" t="s">
        <v>202</v>
      </c>
    </row>
    <row r="47" spans="1:18" ht="16.7" customHeight="1">
      <c r="A47" s="212" t="s">
        <v>203</v>
      </c>
      <c r="B47" s="22">
        <v>1965000000</v>
      </c>
      <c r="D47" s="22">
        <v>1965000000</v>
      </c>
      <c r="F47" s="22">
        <v>1570000000</v>
      </c>
      <c r="H47" s="22">
        <v>1570000000</v>
      </c>
      <c r="J47" s="22">
        <v>1133000000</v>
      </c>
      <c r="L47" s="22">
        <v>0</v>
      </c>
      <c r="N47" s="18">
        <v>0</v>
      </c>
      <c r="P47" s="22">
        <v>832000000</v>
      </c>
      <c r="R47" s="18">
        <v>0.73433362753751097</v>
      </c>
    </row>
    <row r="48" spans="1:18" ht="16.7" customHeight="1">
      <c r="A48" s="30" t="s">
        <v>204</v>
      </c>
    </row>
    <row r="49" spans="1:18" ht="14.1" customHeight="1">
      <c r="A49" s="212" t="s">
        <v>205</v>
      </c>
      <c r="B49" s="22">
        <v>6000000</v>
      </c>
      <c r="D49" s="22">
        <v>6000000</v>
      </c>
      <c r="F49" s="22">
        <v>6000000</v>
      </c>
      <c r="H49" s="22">
        <v>6000000</v>
      </c>
      <c r="J49" s="22">
        <v>6000000</v>
      </c>
      <c r="L49" s="22">
        <v>0</v>
      </c>
      <c r="N49" s="18">
        <v>0</v>
      </c>
      <c r="P49" s="22">
        <v>0</v>
      </c>
      <c r="R49" s="18">
        <v>0</v>
      </c>
    </row>
    <row r="50" spans="1:18" ht="16.7" customHeight="1">
      <c r="A50" s="30" t="s">
        <v>206</v>
      </c>
      <c r="B50" s="22">
        <v>18922000000</v>
      </c>
      <c r="D50" s="22">
        <v>18908000000</v>
      </c>
      <c r="F50" s="22">
        <v>18901000000</v>
      </c>
      <c r="H50" s="22">
        <v>18891000000</v>
      </c>
      <c r="J50" s="22">
        <v>18876000000</v>
      </c>
      <c r="L50" s="22">
        <v>14000000</v>
      </c>
      <c r="N50" s="18">
        <v>7.4042733234609703E-4</v>
      </c>
      <c r="P50" s="22">
        <v>46000000</v>
      </c>
      <c r="R50" s="18">
        <v>2.4369569824115298E-3</v>
      </c>
    </row>
    <row r="51" spans="1:18" ht="16.7" customHeight="1">
      <c r="A51" s="30" t="s">
        <v>207</v>
      </c>
      <c r="B51" s="22">
        <v>6189000000</v>
      </c>
      <c r="D51" s="22">
        <v>6068000000</v>
      </c>
      <c r="F51" s="22">
        <v>6011000000</v>
      </c>
      <c r="H51" s="22">
        <v>6498000000</v>
      </c>
      <c r="J51" s="22">
        <v>6229000000</v>
      </c>
      <c r="L51" s="22">
        <v>121000000</v>
      </c>
      <c r="N51" s="18">
        <v>1.9940672379696801E-2</v>
      </c>
      <c r="P51" s="22">
        <v>-40000000</v>
      </c>
      <c r="R51" s="18">
        <v>-6.4215764970300196E-3</v>
      </c>
    </row>
    <row r="52" spans="1:18" ht="16.7" customHeight="1">
      <c r="A52" s="30" t="s">
        <v>208</v>
      </c>
      <c r="B52" s="22">
        <v>-4623000000</v>
      </c>
      <c r="D52" s="22">
        <v>-4623000000</v>
      </c>
      <c r="F52" s="22">
        <v>-4623000000</v>
      </c>
      <c r="H52" s="22">
        <v>-4353000000</v>
      </c>
      <c r="J52" s="22">
        <v>-3953000000</v>
      </c>
      <c r="L52" s="22">
        <v>0</v>
      </c>
      <c r="N52" s="18">
        <v>0</v>
      </c>
      <c r="P52" s="22">
        <v>-670000000</v>
      </c>
      <c r="R52" s="18">
        <v>-0.169491525423729</v>
      </c>
    </row>
    <row r="53" spans="1:18" ht="16.7" customHeight="1">
      <c r="A53" s="30" t="s">
        <v>209</v>
      </c>
      <c r="B53" s="20">
        <v>10000000</v>
      </c>
      <c r="D53" s="20">
        <v>94000000</v>
      </c>
      <c r="F53" s="20">
        <v>85000000</v>
      </c>
      <c r="H53" s="20">
        <v>-411000000</v>
      </c>
      <c r="J53" s="20">
        <v>-440000000</v>
      </c>
      <c r="L53" s="20">
        <v>-84000000</v>
      </c>
      <c r="N53" s="18">
        <v>-0.89361702127659604</v>
      </c>
      <c r="P53" s="20">
        <v>450000000</v>
      </c>
      <c r="R53" s="16" t="s">
        <v>49</v>
      </c>
    </row>
    <row r="54" spans="1:18" ht="16.7" customHeight="1">
      <c r="A54" s="209" t="s">
        <v>210</v>
      </c>
      <c r="B54" s="68">
        <v>22469000000</v>
      </c>
      <c r="D54" s="68">
        <v>22418000000</v>
      </c>
      <c r="F54" s="68">
        <v>21950000000</v>
      </c>
      <c r="H54" s="68">
        <v>22201000000</v>
      </c>
      <c r="J54" s="68">
        <v>21851000000</v>
      </c>
      <c r="L54" s="67">
        <v>51000000</v>
      </c>
      <c r="N54" s="18">
        <v>2.2749576233383902E-3</v>
      </c>
      <c r="P54" s="67">
        <v>618000000</v>
      </c>
      <c r="R54" s="18">
        <v>2.828245846872E-2</v>
      </c>
    </row>
    <row r="55" spans="1:18" ht="16.7" customHeight="1">
      <c r="A55" s="209" t="s">
        <v>211</v>
      </c>
      <c r="B55" s="79">
        <v>179228000000</v>
      </c>
      <c r="D55" s="79">
        <v>179874000000</v>
      </c>
      <c r="F55" s="79">
        <v>176719000000</v>
      </c>
      <c r="H55" s="79">
        <v>165733000000</v>
      </c>
      <c r="J55" s="79">
        <v>164362000000</v>
      </c>
      <c r="L55" s="35">
        <v>-646000000</v>
      </c>
      <c r="N55" s="18">
        <v>-3.59140287089852E-3</v>
      </c>
      <c r="P55" s="35">
        <v>14866000000</v>
      </c>
      <c r="R55" s="18">
        <v>9.0446696925080006E-2</v>
      </c>
    </row>
    <row r="56" spans="1:18" ht="16.7" customHeight="1">
      <c r="A56" s="30" t="s">
        <v>212</v>
      </c>
      <c r="B56" s="81">
        <v>13771000000</v>
      </c>
      <c r="D56" s="81">
        <v>13716000000</v>
      </c>
      <c r="F56" s="81">
        <v>13639000000</v>
      </c>
      <c r="H56" s="81">
        <v>13893000000</v>
      </c>
      <c r="J56" s="81">
        <v>13976000000</v>
      </c>
      <c r="L56" s="81">
        <v>55000000</v>
      </c>
      <c r="N56" s="18">
        <v>4.0099154272382597E-3</v>
      </c>
      <c r="P56" s="81">
        <v>-205000000</v>
      </c>
      <c r="R56" s="18">
        <v>-1.46680022896394E-2</v>
      </c>
    </row>
    <row r="57" spans="1:18" ht="16.7" customHeight="1">
      <c r="A57" s="255"/>
      <c r="B57" s="241"/>
      <c r="C57" s="241"/>
      <c r="D57" s="241"/>
      <c r="E57" s="241"/>
      <c r="F57" s="241"/>
      <c r="G57" s="241"/>
      <c r="H57" s="241"/>
      <c r="I57" s="241"/>
      <c r="J57" s="241"/>
      <c r="K57" s="241"/>
      <c r="L57" s="241"/>
      <c r="M57" s="241"/>
      <c r="N57" s="241"/>
      <c r="O57" s="241"/>
      <c r="P57" s="241"/>
      <c r="Q57" s="241"/>
      <c r="R57" s="241"/>
    </row>
    <row r="58" spans="1:18" ht="16.7" customHeight="1"/>
  </sheetData>
  <mergeCells count="7">
    <mergeCell ref="A57:R57"/>
    <mergeCell ref="B4:J4"/>
    <mergeCell ref="A1:R1"/>
    <mergeCell ref="A2:R2"/>
    <mergeCell ref="L4:R4"/>
    <mergeCell ref="L5:N5"/>
    <mergeCell ref="P5:R5"/>
  </mergeCells>
  <pageMargins left="0.75" right="0.75" top="1" bottom="1" header="0.5" footer="0.5"/>
  <pageSetup orientation="portrait" r:id="rId1"/>
  <tableParts count="9">
    <tablePart r:id="rId2"/>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Ruler="0" workbookViewId="0">
      <selection sqref="A1:S1"/>
    </sheetView>
  </sheetViews>
  <sheetFormatPr defaultColWidth="13.7109375" defaultRowHeight="12.75"/>
  <cols>
    <col min="1" max="1" width="40.140625" customWidth="1"/>
    <col min="2" max="2" width="11.5703125" customWidth="1"/>
    <col min="3" max="3" width="0" hidden="1" customWidth="1"/>
    <col min="4" max="4" width="12.85546875" customWidth="1"/>
    <col min="5" max="5" width="0" hidden="1" customWidth="1"/>
    <col min="6" max="6" width="11.7109375" customWidth="1"/>
    <col min="7" max="7" width="0" hidden="1" customWidth="1"/>
    <col min="8" max="8" width="11.42578125" customWidth="1"/>
    <col min="9" max="9" width="1" hidden="1" customWidth="1"/>
    <col min="10" max="10" width="11.28515625" customWidth="1"/>
    <col min="11" max="11" width="0" hidden="1" customWidth="1"/>
    <col min="12" max="12" width="7.85546875" customWidth="1"/>
    <col min="13" max="13" width="0" hidden="1" customWidth="1"/>
    <col min="14" max="14" width="5.5703125" customWidth="1"/>
    <col min="15" max="15" width="0" hidden="1" customWidth="1"/>
    <col min="16" max="16" width="7.85546875" customWidth="1"/>
    <col min="17" max="17" width="0" hidden="1" customWidth="1"/>
    <col min="18" max="18" width="5.5703125" customWidth="1"/>
    <col min="19" max="19" width="0" hidden="1" customWidth="1"/>
    <col min="20" max="20" width="11.85546875" customWidth="1"/>
  </cols>
  <sheetData>
    <row r="1" spans="1:19">
      <c r="A1" s="254" t="s">
        <v>214</v>
      </c>
      <c r="B1" s="257"/>
      <c r="C1" s="257"/>
      <c r="D1" s="257"/>
      <c r="E1" s="257"/>
      <c r="F1" s="257"/>
      <c r="G1" s="257"/>
      <c r="H1" s="257"/>
      <c r="I1" s="257"/>
      <c r="J1" s="257"/>
      <c r="K1" s="257"/>
      <c r="L1" s="257"/>
      <c r="M1" s="257"/>
      <c r="N1" s="257"/>
      <c r="O1" s="257"/>
      <c r="P1" s="257"/>
      <c r="Q1" s="257"/>
      <c r="R1" s="257"/>
      <c r="S1" s="257"/>
    </row>
    <row r="2" spans="1:19">
      <c r="A2" s="254" t="s">
        <v>215</v>
      </c>
      <c r="B2" s="257"/>
      <c r="C2" s="257"/>
      <c r="D2" s="257"/>
      <c r="E2" s="257"/>
      <c r="F2" s="257"/>
      <c r="G2" s="257"/>
      <c r="H2" s="257"/>
      <c r="I2" s="257"/>
      <c r="J2" s="257"/>
      <c r="K2" s="257"/>
      <c r="L2" s="257"/>
      <c r="M2" s="257"/>
      <c r="N2" s="257"/>
      <c r="O2" s="257"/>
      <c r="P2" s="257"/>
      <c r="Q2" s="257"/>
      <c r="R2" s="257"/>
      <c r="S2" s="257"/>
    </row>
    <row r="3" spans="1:19">
      <c r="A3" s="77" t="s">
        <v>156</v>
      </c>
      <c r="B3" s="251" t="s">
        <v>157</v>
      </c>
      <c r="C3" s="241"/>
      <c r="D3" s="241"/>
      <c r="E3" s="241"/>
      <c r="F3" s="241"/>
      <c r="G3" s="241"/>
      <c r="H3" s="241"/>
      <c r="I3" s="241"/>
      <c r="J3" s="241"/>
      <c r="L3" s="251" t="s">
        <v>158</v>
      </c>
      <c r="M3" s="241"/>
      <c r="N3" s="241"/>
      <c r="O3" s="241"/>
      <c r="P3" s="241"/>
      <c r="Q3" s="241"/>
      <c r="R3" s="241"/>
    </row>
    <row r="4" spans="1:19">
      <c r="B4" s="78" t="s">
        <v>159</v>
      </c>
      <c r="C4" s="9"/>
      <c r="D4" s="78" t="s">
        <v>160</v>
      </c>
      <c r="E4" s="9"/>
      <c r="F4" s="78" t="s">
        <v>161</v>
      </c>
      <c r="G4" s="9"/>
      <c r="H4" s="12" t="s">
        <v>162</v>
      </c>
      <c r="I4" s="9"/>
      <c r="J4" s="78" t="s">
        <v>163</v>
      </c>
      <c r="L4" s="258" t="s">
        <v>160</v>
      </c>
      <c r="M4" s="258"/>
      <c r="N4" s="258"/>
      <c r="O4" s="9"/>
      <c r="P4" s="258" t="s">
        <v>163</v>
      </c>
      <c r="Q4" s="258"/>
      <c r="R4" s="258"/>
    </row>
    <row r="5" spans="1:19" ht="16.7" customHeight="1">
      <c r="B5" s="9"/>
      <c r="D5" s="9"/>
      <c r="F5" s="9"/>
      <c r="H5" s="9"/>
      <c r="J5" s="9"/>
      <c r="L5" s="199" t="s">
        <v>42</v>
      </c>
      <c r="M5" s="226"/>
      <c r="N5" s="199" t="s">
        <v>43</v>
      </c>
      <c r="O5" s="227"/>
      <c r="P5" s="199" t="s">
        <v>42</v>
      </c>
      <c r="Q5" s="226"/>
      <c r="R5" s="199" t="s">
        <v>43</v>
      </c>
    </row>
    <row r="6" spans="1:19" ht="16.7" customHeight="1">
      <c r="A6" s="15" t="s">
        <v>216</v>
      </c>
      <c r="L6" s="54"/>
      <c r="N6" s="54"/>
      <c r="P6" s="54"/>
      <c r="R6" s="54"/>
    </row>
    <row r="7" spans="1:19" ht="16.7" customHeight="1">
      <c r="A7" s="30" t="s">
        <v>107</v>
      </c>
      <c r="B7" s="17">
        <v>45185000000</v>
      </c>
      <c r="D7" s="17">
        <v>48017000000</v>
      </c>
      <c r="F7" s="17">
        <v>49092000000</v>
      </c>
      <c r="H7" s="17">
        <v>41479000000</v>
      </c>
      <c r="J7" s="17">
        <v>41356000000</v>
      </c>
      <c r="L7" s="17">
        <v>-2832000000</v>
      </c>
      <c r="N7" s="18">
        <v>-5.8979111564654199E-2</v>
      </c>
      <c r="P7" s="17">
        <v>3829000000</v>
      </c>
      <c r="R7" s="18">
        <v>9.2586323628977701E-2</v>
      </c>
    </row>
    <row r="8" spans="1:19" ht="16.7" customHeight="1">
      <c r="A8" s="30" t="s">
        <v>217</v>
      </c>
      <c r="B8" s="22">
        <v>14889000000</v>
      </c>
      <c r="D8" s="22">
        <v>14485000000</v>
      </c>
      <c r="F8" s="22">
        <v>14502000000</v>
      </c>
      <c r="H8" s="22">
        <v>13522000000</v>
      </c>
      <c r="J8" s="22">
        <v>12820000000</v>
      </c>
      <c r="L8" s="17">
        <v>404000000</v>
      </c>
      <c r="N8" s="18">
        <v>2.7890921643078999E-2</v>
      </c>
      <c r="P8" s="17">
        <v>2069000000</v>
      </c>
      <c r="R8" s="18">
        <v>0.16138845553822201</v>
      </c>
    </row>
    <row r="9" spans="1:19" ht="16.7" customHeight="1">
      <c r="A9" s="30" t="s">
        <v>218</v>
      </c>
      <c r="B9" s="20">
        <v>2288000000</v>
      </c>
      <c r="D9" s="20">
        <v>2428000000</v>
      </c>
      <c r="F9" s="20">
        <v>2438000000</v>
      </c>
      <c r="H9" s="20">
        <v>2537000000</v>
      </c>
      <c r="J9" s="20">
        <v>2557000000</v>
      </c>
      <c r="L9" s="85">
        <v>-140000000</v>
      </c>
      <c r="N9" s="18">
        <v>-5.7660626029654001E-2</v>
      </c>
      <c r="P9" s="85">
        <v>-269000000</v>
      </c>
      <c r="R9" s="18">
        <v>-0.105201407899883</v>
      </c>
    </row>
    <row r="10" spans="1:19" ht="16.7" customHeight="1">
      <c r="A10" s="212" t="s">
        <v>219</v>
      </c>
      <c r="B10" s="67">
        <v>62362000000</v>
      </c>
      <c r="D10" s="67">
        <v>64930000000</v>
      </c>
      <c r="F10" s="67">
        <v>66032000000</v>
      </c>
      <c r="H10" s="67">
        <v>57538000000</v>
      </c>
      <c r="J10" s="67">
        <v>56733000000</v>
      </c>
      <c r="L10" s="86">
        <v>-2568000000</v>
      </c>
      <c r="N10" s="18">
        <v>-3.9550284922223899E-2</v>
      </c>
      <c r="P10" s="86">
        <v>5629000000</v>
      </c>
      <c r="R10" s="18">
        <v>9.92191493487036E-2</v>
      </c>
    </row>
    <row r="11" spans="1:19" ht="16.7" customHeight="1">
      <c r="A11" s="30" t="s">
        <v>220</v>
      </c>
      <c r="B11" s="21">
        <v>19633000000</v>
      </c>
      <c r="D11" s="21">
        <v>19245000000</v>
      </c>
      <c r="F11" s="21">
        <v>18721000000</v>
      </c>
      <c r="H11" s="21">
        <v>19083000000</v>
      </c>
      <c r="J11" s="21">
        <v>19699000000</v>
      </c>
      <c r="L11" s="65">
        <v>388000000</v>
      </c>
      <c r="N11" s="18">
        <v>2.0161080800207801E-2</v>
      </c>
      <c r="P11" s="65">
        <v>-66000000</v>
      </c>
      <c r="R11" s="18">
        <v>-3.3504238793847399E-3</v>
      </c>
    </row>
    <row r="12" spans="1:19" ht="16.7" hidden="1" customHeight="1">
      <c r="A12" s="30" t="s">
        <v>221</v>
      </c>
      <c r="B12" s="22">
        <v>0</v>
      </c>
      <c r="D12" s="22">
        <v>0</v>
      </c>
      <c r="F12" s="22">
        <v>0</v>
      </c>
      <c r="H12" s="22">
        <v>812000000</v>
      </c>
      <c r="J12" s="22">
        <v>876000000</v>
      </c>
      <c r="L12" s="17">
        <v>0</v>
      </c>
      <c r="N12" s="18">
        <v>0</v>
      </c>
      <c r="P12" s="17">
        <v>-876000000</v>
      </c>
      <c r="R12" s="18">
        <v>-1</v>
      </c>
    </row>
    <row r="13" spans="1:19" ht="16.7" hidden="1" customHeight="1">
      <c r="A13" s="30" t="s">
        <v>222</v>
      </c>
      <c r="B13" s="22">
        <v>0</v>
      </c>
      <c r="D13" s="22">
        <v>0</v>
      </c>
      <c r="F13" s="22">
        <v>0</v>
      </c>
      <c r="H13" s="22">
        <v>11979000000</v>
      </c>
      <c r="J13" s="22">
        <v>12148000000</v>
      </c>
      <c r="L13" s="17">
        <v>0</v>
      </c>
      <c r="N13" s="18">
        <v>0</v>
      </c>
      <c r="P13" s="17">
        <v>-12148000000</v>
      </c>
      <c r="R13" s="18">
        <v>-1</v>
      </c>
    </row>
    <row r="14" spans="1:19" ht="16.7" hidden="1" customHeight="1">
      <c r="A14" s="30" t="s">
        <v>223</v>
      </c>
      <c r="B14" s="22">
        <v>0</v>
      </c>
      <c r="D14" s="22">
        <v>0</v>
      </c>
      <c r="F14" s="22">
        <v>0</v>
      </c>
      <c r="H14" s="22">
        <v>289000000</v>
      </c>
      <c r="J14" s="22">
        <v>318000000</v>
      </c>
      <c r="L14" s="17">
        <v>0</v>
      </c>
      <c r="N14" s="18">
        <v>0</v>
      </c>
      <c r="P14" s="17">
        <v>-318000000</v>
      </c>
      <c r="R14" s="18">
        <v>-1</v>
      </c>
    </row>
    <row r="15" spans="1:19" ht="16.7" hidden="1" customHeight="1">
      <c r="A15" s="30" t="s">
        <v>224</v>
      </c>
      <c r="B15" s="22">
        <v>0</v>
      </c>
      <c r="D15" s="22">
        <v>0</v>
      </c>
      <c r="F15" s="22">
        <v>0</v>
      </c>
      <c r="H15" s="22">
        <v>74000000</v>
      </c>
      <c r="J15" s="22">
        <v>81000000</v>
      </c>
      <c r="L15" s="17">
        <v>0</v>
      </c>
      <c r="N15" s="18">
        <v>0</v>
      </c>
      <c r="P15" s="17">
        <v>-81000000</v>
      </c>
      <c r="R15" s="18">
        <v>-1</v>
      </c>
    </row>
    <row r="16" spans="1:19" ht="16.7" customHeight="1">
      <c r="A16" s="30" t="s">
        <v>225</v>
      </c>
      <c r="B16" s="22">
        <v>12322000000</v>
      </c>
      <c r="D16" s="22">
        <v>12541000000</v>
      </c>
      <c r="F16" s="22">
        <v>12992000000</v>
      </c>
      <c r="H16" s="22">
        <v>13154000000</v>
      </c>
      <c r="J16" s="22">
        <v>13423000000</v>
      </c>
      <c r="L16" s="17">
        <v>-219000000</v>
      </c>
      <c r="N16" s="18">
        <v>-1.74627222709513E-2</v>
      </c>
      <c r="P16" s="17">
        <v>-1101000000</v>
      </c>
      <c r="R16" s="18">
        <v>-8.2023392684198795E-2</v>
      </c>
    </row>
    <row r="17" spans="1:18" ht="16.7" customHeight="1">
      <c r="A17" s="30" t="s">
        <v>226</v>
      </c>
      <c r="B17" s="22">
        <v>12035000000</v>
      </c>
      <c r="D17" s="22">
        <v>12028000000</v>
      </c>
      <c r="F17" s="22">
        <v>12157000000</v>
      </c>
      <c r="H17" s="22">
        <v>12120000000</v>
      </c>
      <c r="J17" s="22">
        <v>12070000000</v>
      </c>
      <c r="L17" s="17">
        <v>7000000</v>
      </c>
      <c r="N17" s="18">
        <v>5.8197539075490498E-4</v>
      </c>
      <c r="P17" s="17">
        <v>-35000000</v>
      </c>
      <c r="R17" s="18">
        <v>-2.8997514498757299E-3</v>
      </c>
    </row>
    <row r="18" spans="1:18" ht="16.7" customHeight="1">
      <c r="A18" s="30" t="s">
        <v>227</v>
      </c>
      <c r="B18" s="22">
        <v>11631000000</v>
      </c>
      <c r="D18" s="22">
        <v>10591000000</v>
      </c>
      <c r="F18" s="22">
        <v>10887000000</v>
      </c>
      <c r="H18" s="22">
        <v>10347000000</v>
      </c>
      <c r="J18" s="22">
        <v>9729000000</v>
      </c>
      <c r="L18" s="17">
        <v>1040000000</v>
      </c>
      <c r="N18" s="18">
        <v>9.8196582003587995E-2</v>
      </c>
      <c r="P18" s="17">
        <v>1902000000</v>
      </c>
      <c r="R18" s="18">
        <v>0.19549799568300999</v>
      </c>
    </row>
    <row r="19" spans="1:18" ht="16.7" hidden="1" customHeight="1">
      <c r="A19" s="30" t="s">
        <v>228</v>
      </c>
      <c r="B19" s="22">
        <v>0</v>
      </c>
      <c r="D19" s="22">
        <v>0</v>
      </c>
      <c r="F19" s="22">
        <v>0</v>
      </c>
      <c r="H19" s="22">
        <v>2198000000</v>
      </c>
      <c r="J19" s="22">
        <v>2133000000</v>
      </c>
      <c r="L19" s="17">
        <v>0</v>
      </c>
      <c r="N19" s="18">
        <v>0</v>
      </c>
      <c r="P19" s="17">
        <v>-2133000000</v>
      </c>
      <c r="R19" s="18">
        <v>-1</v>
      </c>
    </row>
    <row r="20" spans="1:18" ht="16.7" hidden="1" customHeight="1">
      <c r="A20" s="30" t="s">
        <v>229</v>
      </c>
      <c r="B20" s="22">
        <v>0</v>
      </c>
      <c r="D20" s="22">
        <v>0</v>
      </c>
      <c r="F20" s="22">
        <v>0</v>
      </c>
      <c r="H20" s="22">
        <v>4648000000</v>
      </c>
      <c r="J20" s="22">
        <v>4093000000</v>
      </c>
      <c r="L20" s="17">
        <v>0</v>
      </c>
      <c r="N20" s="18">
        <v>0</v>
      </c>
      <c r="P20" s="17">
        <v>-4093000000</v>
      </c>
      <c r="R20" s="18">
        <v>-1</v>
      </c>
    </row>
    <row r="21" spans="1:18" ht="16.7" customHeight="1">
      <c r="A21" s="30" t="s">
        <v>229</v>
      </c>
      <c r="B21" s="20">
        <v>6088000000</v>
      </c>
      <c r="D21" s="20">
        <v>6378000000</v>
      </c>
      <c r="F21" s="20">
        <v>6739000000</v>
      </c>
      <c r="H21" s="20">
        <v>6846000000</v>
      </c>
      <c r="J21" s="20">
        <v>6226000000</v>
      </c>
      <c r="L21" s="85">
        <v>-290000000</v>
      </c>
      <c r="N21" s="18">
        <v>-4.5468798996550597E-2</v>
      </c>
      <c r="P21" s="85">
        <v>-138000000</v>
      </c>
      <c r="R21" s="18">
        <v>-2.2165114037905598E-2</v>
      </c>
    </row>
    <row r="22" spans="1:18" ht="16.7" customHeight="1">
      <c r="A22" s="212" t="s">
        <v>230</v>
      </c>
      <c r="B22" s="67">
        <v>61709000000</v>
      </c>
      <c r="D22" s="67">
        <v>60783000000</v>
      </c>
      <c r="F22" s="67">
        <v>61496000000</v>
      </c>
      <c r="H22" s="67">
        <v>61550000000</v>
      </c>
      <c r="J22" s="67">
        <v>61147000000</v>
      </c>
      <c r="L22" s="86">
        <v>926000000</v>
      </c>
      <c r="N22" s="18">
        <v>1.5234522810654299E-2</v>
      </c>
      <c r="P22" s="86">
        <v>562000000</v>
      </c>
      <c r="R22" s="18">
        <v>9.1909660326753607E-3</v>
      </c>
    </row>
    <row r="23" spans="1:18" ht="16.7" customHeight="1">
      <c r="A23" s="209" t="s">
        <v>109</v>
      </c>
      <c r="B23" s="35">
        <v>124071000000</v>
      </c>
      <c r="D23" s="35">
        <v>125713000000</v>
      </c>
      <c r="F23" s="35">
        <v>127528000000</v>
      </c>
      <c r="H23" s="35">
        <v>119088000000</v>
      </c>
      <c r="J23" s="35">
        <v>117880000000</v>
      </c>
      <c r="L23" s="35">
        <v>-1642000000</v>
      </c>
      <c r="N23" s="18">
        <v>-1.3061497219857899E-2</v>
      </c>
      <c r="P23" s="35">
        <v>6191000000</v>
      </c>
      <c r="R23" s="18">
        <v>5.2519511367492402E-2</v>
      </c>
    </row>
    <row r="24" spans="1:18" ht="16.7" customHeight="1">
      <c r="A24" s="30" t="s">
        <v>171</v>
      </c>
      <c r="B24" s="17">
        <v>3587000000</v>
      </c>
      <c r="D24" s="17">
        <v>3631000000</v>
      </c>
      <c r="F24" s="17">
        <v>2911000000</v>
      </c>
      <c r="H24" s="17">
        <v>1946000000</v>
      </c>
      <c r="J24" s="17">
        <v>1993000000</v>
      </c>
      <c r="L24" s="17">
        <v>-44000000</v>
      </c>
      <c r="N24" s="18">
        <v>-1.21178738639493E-2</v>
      </c>
      <c r="P24" s="17">
        <v>1594000000</v>
      </c>
      <c r="R24" s="18">
        <v>0.799799297541395</v>
      </c>
    </row>
    <row r="25" spans="1:18" ht="16.7" customHeight="1">
      <c r="A25" s="30" t="s">
        <v>172</v>
      </c>
      <c r="B25" s="20">
        <v>127000000</v>
      </c>
      <c r="D25" s="20">
        <v>1362000000</v>
      </c>
      <c r="F25" s="20">
        <v>350000000</v>
      </c>
      <c r="H25" s="20">
        <v>1384000000</v>
      </c>
      <c r="J25" s="20">
        <v>22000000</v>
      </c>
      <c r="L25" s="20">
        <v>-1235000000</v>
      </c>
      <c r="N25" s="19">
        <v>-0.90675477239353897</v>
      </c>
      <c r="P25" s="20">
        <v>105000000</v>
      </c>
      <c r="R25" s="33" t="s">
        <v>49</v>
      </c>
    </row>
    <row r="26" spans="1:18" ht="16.7" customHeight="1">
      <c r="A26" s="209" t="s">
        <v>231</v>
      </c>
      <c r="B26" s="35">
        <v>127785000000</v>
      </c>
      <c r="D26" s="35">
        <v>130706000000</v>
      </c>
      <c r="F26" s="35">
        <v>130789000000</v>
      </c>
      <c r="H26" s="35">
        <v>122418000000</v>
      </c>
      <c r="J26" s="35">
        <v>119895000000</v>
      </c>
      <c r="L26" s="35">
        <v>-2921000000</v>
      </c>
      <c r="N26" s="18">
        <v>-2.23478646733891E-2</v>
      </c>
      <c r="P26" s="35">
        <v>7890000000</v>
      </c>
      <c r="R26" s="18">
        <v>6.5807581633929704E-2</v>
      </c>
    </row>
    <row r="27" spans="1:18" ht="16.7" customHeight="1">
      <c r="B27" s="76"/>
      <c r="D27" s="76"/>
      <c r="F27" s="76"/>
      <c r="H27" s="76"/>
      <c r="J27" s="76"/>
      <c r="L27" s="76"/>
      <c r="P27" s="76"/>
    </row>
    <row r="28" spans="1:18" ht="16.7" customHeight="1">
      <c r="A28" s="15" t="s">
        <v>232</v>
      </c>
    </row>
    <row r="29" spans="1:18" ht="16.7" customHeight="1">
      <c r="A29" s="30" t="s">
        <v>233</v>
      </c>
      <c r="B29" s="17">
        <v>41249000000</v>
      </c>
      <c r="D29" s="17">
        <v>40545000000</v>
      </c>
      <c r="F29" s="17">
        <v>32398000000</v>
      </c>
      <c r="H29" s="17">
        <v>29233000000</v>
      </c>
      <c r="J29" s="17">
        <v>29939000000</v>
      </c>
      <c r="L29" s="17">
        <v>704000000</v>
      </c>
      <c r="N29" s="18">
        <v>1.73634233567641E-2</v>
      </c>
      <c r="P29" s="17">
        <v>11310000000</v>
      </c>
      <c r="R29" s="18">
        <v>0.37776812852800701</v>
      </c>
    </row>
    <row r="30" spans="1:18" ht="16.7" customHeight="1">
      <c r="A30" s="30" t="s">
        <v>234</v>
      </c>
      <c r="B30" s="22">
        <v>27141000000</v>
      </c>
      <c r="D30" s="22">
        <v>27200000000</v>
      </c>
      <c r="F30" s="22">
        <v>25358000000</v>
      </c>
      <c r="H30" s="22">
        <v>24840000000</v>
      </c>
      <c r="J30" s="22">
        <v>24403000000</v>
      </c>
      <c r="L30" s="22">
        <v>-59000000</v>
      </c>
      <c r="N30" s="18">
        <v>-2.1691176470588201E-3</v>
      </c>
      <c r="P30" s="22">
        <v>2738000000</v>
      </c>
      <c r="R30" s="18">
        <v>0.112199319755768</v>
      </c>
    </row>
    <row r="31" spans="1:18" ht="16.7" customHeight="1">
      <c r="A31" s="30" t="s">
        <v>235</v>
      </c>
      <c r="B31" s="22">
        <v>17237000000</v>
      </c>
      <c r="D31" s="22">
        <v>16665000000</v>
      </c>
      <c r="F31" s="22">
        <v>14702000000</v>
      </c>
      <c r="H31" s="22">
        <v>13779000000</v>
      </c>
      <c r="J31" s="22">
        <v>13479000000</v>
      </c>
      <c r="L31" s="22">
        <v>572000000</v>
      </c>
      <c r="N31" s="18">
        <v>3.4323432343234303E-2</v>
      </c>
      <c r="P31" s="22">
        <v>3758000000</v>
      </c>
      <c r="R31" s="18">
        <v>0.27880406558350002</v>
      </c>
    </row>
    <row r="32" spans="1:18" ht="16.7" customHeight="1">
      <c r="A32" s="30" t="s">
        <v>236</v>
      </c>
      <c r="B32" s="22">
        <v>46400000000</v>
      </c>
      <c r="D32" s="22">
        <v>44965000000</v>
      </c>
      <c r="F32" s="22">
        <v>42972000000</v>
      </c>
      <c r="H32" s="22">
        <v>38725000000</v>
      </c>
      <c r="J32" s="22">
        <v>36826000000</v>
      </c>
      <c r="L32" s="22">
        <v>1435000000</v>
      </c>
      <c r="N32" s="18">
        <v>3.1913710663849702E-2</v>
      </c>
      <c r="P32" s="22">
        <v>9574000000</v>
      </c>
      <c r="R32" s="18">
        <v>0.25997936240699498</v>
      </c>
    </row>
    <row r="33" spans="1:18" ht="16.7" customHeight="1">
      <c r="A33" s="30" t="s">
        <v>237</v>
      </c>
      <c r="B33" s="20">
        <v>10894000000</v>
      </c>
      <c r="D33" s="20">
        <v>14243000000</v>
      </c>
      <c r="F33" s="20">
        <v>18045000000</v>
      </c>
      <c r="H33" s="20">
        <v>18736000000</v>
      </c>
      <c r="J33" s="20">
        <v>20067000000</v>
      </c>
      <c r="L33" s="20">
        <v>-3349000000</v>
      </c>
      <c r="N33" s="18">
        <v>-0.23513304781296099</v>
      </c>
      <c r="P33" s="20">
        <v>-9173000000</v>
      </c>
      <c r="R33" s="18">
        <v>-0.45711865251407802</v>
      </c>
    </row>
    <row r="34" spans="1:18" ht="16.7" customHeight="1">
      <c r="A34" s="209" t="s">
        <v>188</v>
      </c>
      <c r="B34" s="35">
        <v>142921000000</v>
      </c>
      <c r="D34" s="35">
        <v>143618000000</v>
      </c>
      <c r="F34" s="35">
        <v>133475000000</v>
      </c>
      <c r="H34" s="35">
        <v>125313000000</v>
      </c>
      <c r="J34" s="35">
        <v>124714000000</v>
      </c>
      <c r="L34" s="35">
        <v>-697000000</v>
      </c>
      <c r="N34" s="18">
        <v>-4.8531521118522804E-3</v>
      </c>
      <c r="P34" s="35">
        <v>18207000000</v>
      </c>
      <c r="R34" s="18">
        <v>0.14599002517760601</v>
      </c>
    </row>
    <row r="35" spans="1:18" ht="16.7" customHeight="1">
      <c r="B35" s="83"/>
      <c r="D35" s="76"/>
      <c r="F35" s="76"/>
      <c r="H35" s="76"/>
      <c r="J35" s="76"/>
      <c r="L35" s="76"/>
      <c r="P35" s="76"/>
    </row>
    <row r="36" spans="1:18" ht="16.7" customHeight="1">
      <c r="A36" s="77"/>
      <c r="B36" s="17"/>
      <c r="D36" s="17"/>
      <c r="F36" s="17"/>
      <c r="H36" s="17"/>
      <c r="J36" s="17"/>
      <c r="L36" s="17"/>
      <c r="N36" s="18"/>
      <c r="P36" s="17"/>
      <c r="R36" s="18"/>
    </row>
    <row r="37" spans="1:18" ht="16.7" customHeight="1"/>
  </sheetData>
  <mergeCells count="6">
    <mergeCell ref="B3:J3"/>
    <mergeCell ref="A1:S1"/>
    <mergeCell ref="A2:S2"/>
    <mergeCell ref="L3:R3"/>
    <mergeCell ref="L4:N4"/>
    <mergeCell ref="P4:R4"/>
  </mergeCells>
  <pageMargins left="0.75" right="0.75" top="1" bottom="1" header="0.5" footer="0.5"/>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2"/>
  <sheetViews>
    <sheetView showRuler="0" workbookViewId="0">
      <selection sqref="A1:AB1"/>
    </sheetView>
  </sheetViews>
  <sheetFormatPr defaultColWidth="13.7109375" defaultRowHeight="12.75"/>
  <cols>
    <col min="1" max="1" width="63" customWidth="1"/>
    <col min="2" max="2" width="10.7109375" customWidth="1"/>
    <col min="3" max="3" width="0" hidden="1" customWidth="1"/>
    <col min="4" max="4" width="11.28515625" customWidth="1"/>
    <col min="5" max="5" width="0" hidden="1" customWidth="1"/>
    <col min="6" max="6" width="10.7109375" customWidth="1"/>
    <col min="7" max="7" width="0" hidden="1" customWidth="1"/>
    <col min="8" max="8" width="11.28515625" customWidth="1"/>
    <col min="9" max="9" width="0" hidden="1" customWidth="1"/>
    <col min="10" max="10" width="10.7109375" customWidth="1"/>
    <col min="11" max="11" width="0" hidden="1" customWidth="1"/>
    <col min="12" max="12" width="11.28515625" customWidth="1"/>
    <col min="13" max="13" width="0" hidden="1" customWidth="1"/>
    <col min="14" max="14" width="10.7109375" customWidth="1"/>
    <col min="15" max="15" width="0" hidden="1" customWidth="1"/>
    <col min="16" max="16" width="11.28515625" customWidth="1"/>
    <col min="17" max="17" width="0" hidden="1" customWidth="1"/>
    <col min="18" max="18" width="10.7109375" customWidth="1"/>
    <col min="19" max="19" width="0" hidden="1" customWidth="1"/>
    <col min="20" max="20" width="11.28515625" customWidth="1"/>
    <col min="21" max="21" width="0" hidden="1" customWidth="1"/>
    <col min="22" max="22" width="10.7109375" customWidth="1"/>
    <col min="23" max="23" width="0" hidden="1" customWidth="1"/>
    <col min="24" max="24" width="12" bestFit="1" customWidth="1"/>
    <col min="25" max="25" width="0" hidden="1" customWidth="1"/>
    <col min="26" max="26" width="10.7109375" customWidth="1"/>
    <col min="27" max="27" width="0" hidden="1" customWidth="1"/>
    <col min="28" max="28" width="11.28515625" customWidth="1"/>
    <col min="29" max="29" width="10.7109375" customWidth="1"/>
    <col min="30" max="30" width="11.85546875" customWidth="1"/>
    <col min="31" max="31" width="38.7109375" hidden="1" customWidth="1"/>
  </cols>
  <sheetData>
    <row r="1" spans="1:31">
      <c r="A1" s="254" t="s">
        <v>238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row>
    <row r="2" spans="1:31" ht="14.1" customHeight="1">
      <c r="A2" s="254" t="s">
        <v>119</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row>
    <row r="3" spans="1:31" ht="15.75" customHeight="1">
      <c r="B3" s="251" t="s">
        <v>33</v>
      </c>
      <c r="C3" s="241"/>
      <c r="D3" s="241"/>
      <c r="E3" s="241"/>
      <c r="F3" s="241"/>
      <c r="G3" s="241"/>
      <c r="H3" s="241"/>
      <c r="I3" s="241"/>
      <c r="J3" s="241"/>
      <c r="K3" s="241"/>
      <c r="L3" s="241"/>
      <c r="M3" s="241"/>
      <c r="N3" s="241"/>
      <c r="O3" s="241"/>
      <c r="P3" s="241"/>
      <c r="Q3" s="241"/>
      <c r="R3" s="241"/>
      <c r="T3" s="251" t="s">
        <v>34</v>
      </c>
      <c r="U3" s="241"/>
      <c r="V3" s="241"/>
      <c r="W3" s="241"/>
      <c r="X3" s="241"/>
      <c r="Y3" s="241"/>
      <c r="Z3" s="241"/>
    </row>
    <row r="4" spans="1:31" ht="14.1" customHeight="1">
      <c r="A4" s="88"/>
      <c r="B4" s="9"/>
      <c r="C4" s="9"/>
      <c r="D4" s="9"/>
      <c r="E4" s="9"/>
      <c r="F4" s="9"/>
      <c r="G4" s="9"/>
      <c r="H4" s="9"/>
      <c r="I4" s="9"/>
      <c r="J4" s="9"/>
      <c r="K4" s="9"/>
      <c r="L4" s="250" t="s">
        <v>35</v>
      </c>
      <c r="M4" s="250"/>
      <c r="N4" s="250"/>
      <c r="O4" s="250"/>
      <c r="P4" s="250"/>
      <c r="Q4" s="250"/>
      <c r="R4" s="250"/>
      <c r="T4" s="9"/>
      <c r="U4" s="9"/>
      <c r="V4" s="9"/>
      <c r="W4" s="9"/>
      <c r="X4" s="250" t="s">
        <v>36</v>
      </c>
      <c r="Y4" s="250"/>
      <c r="Z4" s="250"/>
    </row>
    <row r="5" spans="1:31" ht="14.1" customHeight="1">
      <c r="B5" s="11" t="s">
        <v>37</v>
      </c>
      <c r="D5" s="11" t="s">
        <v>38</v>
      </c>
      <c r="F5" s="11" t="s">
        <v>39</v>
      </c>
      <c r="H5" s="11" t="s">
        <v>40</v>
      </c>
      <c r="J5" s="11" t="s">
        <v>41</v>
      </c>
      <c r="L5" s="250" t="s">
        <v>38</v>
      </c>
      <c r="M5" s="250"/>
      <c r="N5" s="250"/>
      <c r="O5" s="9"/>
      <c r="P5" s="250" t="s">
        <v>41</v>
      </c>
      <c r="Q5" s="250"/>
      <c r="R5" s="250"/>
      <c r="T5" s="13">
        <v>2020</v>
      </c>
      <c r="V5" s="13">
        <v>2019</v>
      </c>
      <c r="X5" s="249">
        <v>2019</v>
      </c>
      <c r="Y5" s="250"/>
      <c r="Z5" s="250"/>
      <c r="AE5" s="15" t="s">
        <v>240</v>
      </c>
    </row>
    <row r="6" spans="1:31" ht="14.1" customHeight="1">
      <c r="A6" s="89" t="s">
        <v>164</v>
      </c>
      <c r="B6" s="73"/>
      <c r="D6" s="73"/>
      <c r="F6" s="54"/>
      <c r="H6" s="54"/>
      <c r="J6" s="54"/>
      <c r="L6" s="14" t="s">
        <v>42</v>
      </c>
      <c r="M6" s="74"/>
      <c r="N6" s="14" t="s">
        <v>43</v>
      </c>
      <c r="O6" s="227"/>
      <c r="P6" s="14" t="s">
        <v>42</v>
      </c>
      <c r="Q6" s="74"/>
      <c r="R6" s="14" t="s">
        <v>43</v>
      </c>
      <c r="T6" s="73"/>
      <c r="V6" s="54"/>
      <c r="X6" s="14" t="s">
        <v>42</v>
      </c>
      <c r="Y6" s="74"/>
      <c r="Z6" s="14" t="s">
        <v>43</v>
      </c>
    </row>
    <row r="7" spans="1:31" ht="16.7" customHeight="1">
      <c r="A7" s="90" t="s">
        <v>241</v>
      </c>
      <c r="B7" s="85">
        <v>6250000000</v>
      </c>
      <c r="D7" s="85">
        <v>5231000000</v>
      </c>
      <c r="F7" s="85">
        <v>1859000000</v>
      </c>
      <c r="H7" s="85">
        <v>1970000000</v>
      </c>
      <c r="J7" s="85">
        <v>1474000000</v>
      </c>
      <c r="L7" s="86">
        <v>1019000000</v>
      </c>
      <c r="N7" s="66">
        <v>0.19480022940164399</v>
      </c>
      <c r="P7" s="86">
        <v>4776000000</v>
      </c>
      <c r="R7" s="54" t="s">
        <v>49</v>
      </c>
      <c r="T7" s="17">
        <v>4453000000</v>
      </c>
      <c r="V7" s="17">
        <v>1400000000</v>
      </c>
      <c r="X7" s="65">
        <v>3053000000</v>
      </c>
      <c r="Z7" s="66">
        <v>2.18071428571429</v>
      </c>
      <c r="AE7" s="91" t="s">
        <v>166</v>
      </c>
    </row>
    <row r="8" spans="1:31" ht="14.1" customHeight="1">
      <c r="A8" s="92" t="s">
        <v>242</v>
      </c>
      <c r="B8" s="21">
        <v>24654000000</v>
      </c>
      <c r="D8" s="21">
        <v>25180000000</v>
      </c>
      <c r="F8" s="21">
        <v>25339000000</v>
      </c>
      <c r="H8" s="21">
        <v>25305000000</v>
      </c>
      <c r="J8" s="21">
        <v>25635000000</v>
      </c>
      <c r="L8" s="21">
        <v>-526000000</v>
      </c>
      <c r="N8" s="18">
        <v>-2.0889594916600501E-2</v>
      </c>
      <c r="P8" s="21">
        <v>-981000000</v>
      </c>
      <c r="R8" s="18">
        <v>-3.8267992978349902E-2</v>
      </c>
      <c r="T8" s="22">
        <v>25056000000</v>
      </c>
      <c r="V8" s="22">
        <v>25466000000</v>
      </c>
      <c r="X8" s="22">
        <v>-410000000</v>
      </c>
      <c r="Z8" s="18">
        <v>-1.60998979030865E-2</v>
      </c>
      <c r="AE8" s="91" t="s">
        <v>125</v>
      </c>
    </row>
    <row r="9" spans="1:31" ht="14.1" customHeight="1">
      <c r="A9" s="90" t="s">
        <v>243</v>
      </c>
      <c r="B9" s="20">
        <v>4000000</v>
      </c>
      <c r="D9" s="20">
        <v>4000000</v>
      </c>
      <c r="F9" s="20">
        <v>4000000</v>
      </c>
      <c r="H9" s="20">
        <v>5000000</v>
      </c>
      <c r="J9" s="20">
        <v>5000000</v>
      </c>
      <c r="L9" s="20">
        <v>0</v>
      </c>
      <c r="N9" s="18">
        <v>0</v>
      </c>
      <c r="P9" s="20">
        <v>-1000000</v>
      </c>
      <c r="R9" s="18">
        <v>-0.2</v>
      </c>
      <c r="T9" s="20">
        <v>4000000</v>
      </c>
      <c r="V9" s="20">
        <v>5000000</v>
      </c>
      <c r="X9" s="20">
        <v>-1000000</v>
      </c>
      <c r="Z9" s="18">
        <v>-0.2</v>
      </c>
    </row>
    <row r="10" spans="1:31" ht="14.1" customHeight="1">
      <c r="A10" s="213" t="s">
        <v>244</v>
      </c>
      <c r="B10" s="67">
        <v>24658000000</v>
      </c>
      <c r="D10" s="67">
        <v>25184000000</v>
      </c>
      <c r="F10" s="67">
        <v>25343000000</v>
      </c>
      <c r="H10" s="67">
        <v>25310000000</v>
      </c>
      <c r="J10" s="67">
        <v>25640000000</v>
      </c>
      <c r="L10" s="67">
        <v>-526000000</v>
      </c>
      <c r="N10" s="18">
        <v>-2.08862770012706E-2</v>
      </c>
      <c r="P10" s="67">
        <v>-982000000</v>
      </c>
      <c r="R10" s="18">
        <v>-3.8299531981279299E-2</v>
      </c>
      <c r="T10" s="67">
        <v>25060000000</v>
      </c>
      <c r="V10" s="67">
        <v>25471000000</v>
      </c>
      <c r="X10" s="67">
        <v>-411000000</v>
      </c>
      <c r="Z10" s="18">
        <v>-1.6135997801421199E-2</v>
      </c>
    </row>
    <row r="11" spans="1:31" ht="14.1" customHeight="1">
      <c r="A11" s="225" t="s">
        <v>245</v>
      </c>
      <c r="B11" s="21">
        <v>30908000000</v>
      </c>
      <c r="D11" s="21">
        <v>30415000000</v>
      </c>
      <c r="F11" s="21">
        <v>27202000000</v>
      </c>
      <c r="H11" s="21">
        <v>27280000000</v>
      </c>
      <c r="J11" s="21">
        <v>27114000000</v>
      </c>
      <c r="L11" s="21">
        <v>493000000</v>
      </c>
      <c r="N11" s="18">
        <v>1.62091073483479E-2</v>
      </c>
      <c r="P11" s="21">
        <v>3794000000</v>
      </c>
      <c r="R11" s="18">
        <v>0.13992771262078599</v>
      </c>
      <c r="T11" s="21">
        <v>29513000000</v>
      </c>
      <c r="V11" s="21">
        <v>26871000000</v>
      </c>
      <c r="X11" s="21">
        <v>2642000000</v>
      </c>
      <c r="Z11" s="18">
        <v>9.8321610658330505E-2</v>
      </c>
    </row>
    <row r="12" spans="1:31" ht="14.1" customHeight="1">
      <c r="A12" s="92" t="s">
        <v>107</v>
      </c>
      <c r="B12" s="22">
        <v>46844000000</v>
      </c>
      <c r="D12" s="22">
        <v>50443000000</v>
      </c>
      <c r="F12" s="22">
        <v>43152000000</v>
      </c>
      <c r="H12" s="22">
        <v>42012000000</v>
      </c>
      <c r="J12" s="22">
        <v>41476000000</v>
      </c>
      <c r="L12" s="22">
        <v>-3599000000</v>
      </c>
      <c r="N12" s="18">
        <v>-7.1347857978312196E-2</v>
      </c>
      <c r="P12" s="22">
        <v>5368000000</v>
      </c>
      <c r="R12" s="18">
        <v>0.12942424534670699</v>
      </c>
      <c r="T12" s="22">
        <v>46813000000</v>
      </c>
      <c r="V12" s="22">
        <v>41597000000</v>
      </c>
      <c r="X12" s="22">
        <v>5216000000</v>
      </c>
      <c r="Z12" s="18">
        <v>0.125393658196505</v>
      </c>
    </row>
    <row r="13" spans="1:31" ht="14.1" customHeight="1">
      <c r="A13" s="90" t="s">
        <v>217</v>
      </c>
      <c r="B13" s="22">
        <v>14644000000</v>
      </c>
      <c r="D13" s="22">
        <v>14540000000</v>
      </c>
      <c r="F13" s="22">
        <v>13876000000</v>
      </c>
      <c r="H13" s="22">
        <v>13103000000</v>
      </c>
      <c r="J13" s="22">
        <v>12892000000</v>
      </c>
      <c r="L13" s="22">
        <v>104000000</v>
      </c>
      <c r="N13" s="18">
        <v>7.1526822558459404E-3</v>
      </c>
      <c r="P13" s="22">
        <v>1752000000</v>
      </c>
      <c r="R13" s="18">
        <v>0.13589823146137101</v>
      </c>
      <c r="T13" s="22">
        <v>14354000000</v>
      </c>
      <c r="V13" s="22">
        <v>13179000000</v>
      </c>
      <c r="X13" s="22">
        <v>1175000000</v>
      </c>
      <c r="Z13" s="18">
        <v>8.9156992184536002E-2</v>
      </c>
    </row>
    <row r="14" spans="1:31" ht="14.1" customHeight="1">
      <c r="A14" s="92" t="s">
        <v>218</v>
      </c>
      <c r="B14" s="20">
        <v>2373000000</v>
      </c>
      <c r="D14" s="20">
        <v>2426000000</v>
      </c>
      <c r="F14" s="20">
        <v>2482000000</v>
      </c>
      <c r="H14" s="20">
        <v>2546000000</v>
      </c>
      <c r="J14" s="20">
        <v>2615000000</v>
      </c>
      <c r="L14" s="20">
        <v>-53000000</v>
      </c>
      <c r="N14" s="18">
        <v>-2.1846661170651299E-2</v>
      </c>
      <c r="P14" s="20">
        <v>-242000000</v>
      </c>
      <c r="R14" s="18">
        <v>-9.2543021032504794E-2</v>
      </c>
      <c r="T14" s="20">
        <v>2427000000</v>
      </c>
      <c r="V14" s="20">
        <v>2744000000</v>
      </c>
      <c r="X14" s="20">
        <v>-317000000</v>
      </c>
      <c r="Z14" s="18">
        <v>-0.115524781341108</v>
      </c>
    </row>
    <row r="15" spans="1:31" ht="14.1" customHeight="1">
      <c r="A15" s="225" t="s">
        <v>219</v>
      </c>
      <c r="B15" s="67">
        <v>63861000000</v>
      </c>
      <c r="D15" s="67">
        <v>67409000000</v>
      </c>
      <c r="F15" s="67">
        <v>59510000000</v>
      </c>
      <c r="H15" s="67">
        <v>57661000000</v>
      </c>
      <c r="J15" s="67">
        <v>56983000000</v>
      </c>
      <c r="L15" s="67">
        <v>-3548000000</v>
      </c>
      <c r="N15" s="18">
        <v>-5.2633921286475101E-2</v>
      </c>
      <c r="P15" s="67">
        <v>6878000000</v>
      </c>
      <c r="R15" s="18">
        <v>0.120702665707316</v>
      </c>
      <c r="T15" s="67">
        <v>63594000000</v>
      </c>
      <c r="V15" s="67">
        <v>57520000000</v>
      </c>
      <c r="X15" s="67">
        <v>6074000000</v>
      </c>
      <c r="Z15" s="18">
        <v>0.105598052851182</v>
      </c>
    </row>
    <row r="16" spans="1:31" ht="14.1" customHeight="1">
      <c r="A16" s="92" t="s">
        <v>220</v>
      </c>
      <c r="B16" s="21">
        <v>19427000000</v>
      </c>
      <c r="D16" s="21">
        <v>18872000000</v>
      </c>
      <c r="F16" s="21">
        <v>18866000000</v>
      </c>
      <c r="H16" s="21">
        <v>19495000000</v>
      </c>
      <c r="J16" s="21">
        <v>19405000000</v>
      </c>
      <c r="L16" s="21">
        <v>555000000</v>
      </c>
      <c r="N16" s="18">
        <v>2.9408647732089899E-2</v>
      </c>
      <c r="P16" s="21">
        <v>22000000</v>
      </c>
      <c r="R16" s="18">
        <v>1.1337284205101799E-3</v>
      </c>
      <c r="T16" s="21">
        <v>19056000000</v>
      </c>
      <c r="V16" s="21">
        <v>19245000000</v>
      </c>
      <c r="X16" s="21">
        <v>-189000000</v>
      </c>
      <c r="Z16" s="18">
        <v>-9.8207326578331998E-3</v>
      </c>
    </row>
    <row r="17" spans="1:26" ht="15.75" hidden="1" customHeight="1">
      <c r="A17" s="30" t="s">
        <v>221</v>
      </c>
      <c r="B17" s="22">
        <v>661000000</v>
      </c>
      <c r="D17" s="22">
        <v>724000000</v>
      </c>
      <c r="F17" s="22">
        <v>781000000</v>
      </c>
      <c r="H17" s="22">
        <v>843000000</v>
      </c>
      <c r="J17" s="22">
        <v>906000000</v>
      </c>
      <c r="L17" s="22">
        <v>-63000000</v>
      </c>
      <c r="N17" s="18">
        <v>-8.7016574585635401E-2</v>
      </c>
      <c r="P17" s="22">
        <v>-245000000</v>
      </c>
      <c r="R17" s="18">
        <v>-0.270419426048565</v>
      </c>
      <c r="T17" s="22">
        <v>722000000</v>
      </c>
      <c r="V17" s="22">
        <v>971000000</v>
      </c>
      <c r="X17" s="22">
        <v>-249000000</v>
      </c>
      <c r="Z17" s="18">
        <v>-0.25643666323378</v>
      </c>
    </row>
    <row r="18" spans="1:26" ht="15.75" hidden="1" customHeight="1">
      <c r="A18" s="30" t="s">
        <v>222</v>
      </c>
      <c r="B18" s="22">
        <v>11472000000</v>
      </c>
      <c r="D18" s="22">
        <v>11697000000</v>
      </c>
      <c r="F18" s="22">
        <v>11916000000</v>
      </c>
      <c r="H18" s="22">
        <v>12045000000</v>
      </c>
      <c r="J18" s="22">
        <v>12182000000</v>
      </c>
      <c r="L18" s="22">
        <v>-225000000</v>
      </c>
      <c r="N18" s="18">
        <v>-1.92357014619133E-2</v>
      </c>
      <c r="P18" s="22">
        <v>-710000000</v>
      </c>
      <c r="R18" s="18">
        <v>-5.8282712198325398E-2</v>
      </c>
      <c r="T18" s="22">
        <v>11695000000</v>
      </c>
      <c r="V18" s="22">
        <v>12354000000</v>
      </c>
      <c r="X18" s="22">
        <v>-659000000</v>
      </c>
      <c r="Z18" s="18">
        <v>-5.3343046786465897E-2</v>
      </c>
    </row>
    <row r="19" spans="1:26" ht="14.1" hidden="1" customHeight="1">
      <c r="A19" s="30" t="s">
        <v>223</v>
      </c>
      <c r="B19" s="22">
        <v>225000000</v>
      </c>
      <c r="D19" s="22">
        <v>251000000</v>
      </c>
      <c r="F19" s="22">
        <v>275000000</v>
      </c>
      <c r="H19" s="22">
        <v>301000000</v>
      </c>
      <c r="J19" s="22">
        <v>330000000</v>
      </c>
      <c r="L19" s="22">
        <v>-26000000</v>
      </c>
      <c r="N19" s="18">
        <v>-0.103585657370518</v>
      </c>
      <c r="P19" s="22">
        <v>-105000000</v>
      </c>
      <c r="R19" s="18">
        <v>-0.31818181818181801</v>
      </c>
      <c r="T19" s="22">
        <v>251000000</v>
      </c>
      <c r="V19" s="22">
        <v>358000000</v>
      </c>
      <c r="X19" s="22">
        <v>-107000000</v>
      </c>
      <c r="Z19" s="18">
        <v>-0.29888268156424602</v>
      </c>
    </row>
    <row r="20" spans="1:26" ht="14.1" hidden="1" customHeight="1">
      <c r="A20" s="30" t="s">
        <v>224</v>
      </c>
      <c r="B20" s="22">
        <v>57000000</v>
      </c>
      <c r="D20" s="22">
        <v>63000000</v>
      </c>
      <c r="F20" s="22">
        <v>69000000</v>
      </c>
      <c r="H20" s="22">
        <v>76000000</v>
      </c>
      <c r="J20" s="22">
        <v>83000000</v>
      </c>
      <c r="L20" s="22">
        <v>-6000000</v>
      </c>
      <c r="N20" s="18">
        <v>-9.5238095238095205E-2</v>
      </c>
      <c r="P20" s="22">
        <v>-26000000</v>
      </c>
      <c r="R20" s="18">
        <v>-0.313253012048193</v>
      </c>
      <c r="T20" s="22">
        <v>63000000</v>
      </c>
      <c r="V20" s="22">
        <v>91000000</v>
      </c>
      <c r="X20" s="22">
        <v>-28000000</v>
      </c>
      <c r="Z20" s="18">
        <v>-0.30769230769230799</v>
      </c>
    </row>
    <row r="21" spans="1:26" ht="14.1" customHeight="1">
      <c r="A21" s="90" t="s">
        <v>225</v>
      </c>
      <c r="B21" s="22">
        <v>12416000000</v>
      </c>
      <c r="D21" s="22">
        <v>12736000000</v>
      </c>
      <c r="F21" s="22">
        <v>13042000000</v>
      </c>
      <c r="H21" s="22">
        <v>13265000000</v>
      </c>
      <c r="J21" s="22">
        <v>13501000000</v>
      </c>
      <c r="L21" s="22">
        <v>-320000000</v>
      </c>
      <c r="N21" s="18">
        <v>-2.5125628140703501E-2</v>
      </c>
      <c r="P21" s="22">
        <v>-1085000000</v>
      </c>
      <c r="R21" s="18">
        <v>-8.0364417450559195E-2</v>
      </c>
      <c r="T21" s="22">
        <v>12730000000</v>
      </c>
      <c r="V21" s="22">
        <v>13774000000</v>
      </c>
      <c r="X21" s="21">
        <v>-1044000000</v>
      </c>
      <c r="Z21" s="18">
        <v>-7.5794976041817896E-2</v>
      </c>
    </row>
    <row r="22" spans="1:26" ht="14.1" customHeight="1">
      <c r="A22" s="92" t="s">
        <v>226</v>
      </c>
      <c r="B22" s="22">
        <v>12019000000</v>
      </c>
      <c r="D22" s="22">
        <v>11998000000</v>
      </c>
      <c r="F22" s="22">
        <v>12173000000</v>
      </c>
      <c r="H22" s="22">
        <v>12099000000</v>
      </c>
      <c r="J22" s="22">
        <v>12036000000</v>
      </c>
      <c r="L22" s="22">
        <v>21000000</v>
      </c>
      <c r="N22" s="18">
        <v>1.75029171528588E-3</v>
      </c>
      <c r="P22" s="22">
        <v>-17000000</v>
      </c>
      <c r="R22" s="18">
        <v>-1.41242937853107E-3</v>
      </c>
      <c r="T22" s="22">
        <v>12063000000</v>
      </c>
      <c r="V22" s="22">
        <v>12030000000</v>
      </c>
      <c r="X22" s="22">
        <v>33000000</v>
      </c>
      <c r="Z22" s="18">
        <v>2.7431421446383998E-3</v>
      </c>
    </row>
    <row r="23" spans="1:26" ht="15.75" customHeight="1">
      <c r="A23" s="90" t="s">
        <v>227</v>
      </c>
      <c r="B23" s="22">
        <v>10929000000</v>
      </c>
      <c r="D23" s="22">
        <v>11183000000</v>
      </c>
      <c r="F23" s="22">
        <v>10610000000</v>
      </c>
      <c r="H23" s="22">
        <v>9888000000</v>
      </c>
      <c r="J23" s="22">
        <v>9459000000</v>
      </c>
      <c r="L23" s="22">
        <v>-254000000</v>
      </c>
      <c r="N23" s="18">
        <v>-2.27130465885719E-2</v>
      </c>
      <c r="P23" s="22">
        <v>1470000000</v>
      </c>
      <c r="R23" s="18">
        <v>0.15540754836663501</v>
      </c>
      <c r="T23" s="22">
        <v>10908000000</v>
      </c>
      <c r="V23" s="22">
        <v>9256000000</v>
      </c>
      <c r="X23" s="22">
        <v>1652000000</v>
      </c>
      <c r="Z23" s="18">
        <v>0.17847882454624001</v>
      </c>
    </row>
    <row r="24" spans="1:26" ht="14.1" hidden="1" customHeight="1">
      <c r="A24" s="30" t="s">
        <v>246</v>
      </c>
      <c r="B24" s="22">
        <v>1913000000</v>
      </c>
      <c r="D24" s="22">
        <v>1990000000</v>
      </c>
      <c r="F24" s="22">
        <v>2204000000</v>
      </c>
      <c r="H24" s="22">
        <v>2188000000</v>
      </c>
      <c r="J24" s="22">
        <v>2103000000</v>
      </c>
      <c r="L24" s="22">
        <v>-77000000</v>
      </c>
      <c r="N24" s="18">
        <v>-3.8693467336683399E-2</v>
      </c>
      <c r="P24" s="22">
        <v>-190000000</v>
      </c>
      <c r="R24" s="18">
        <v>-9.0347123157394196E-2</v>
      </c>
      <c r="T24" s="22">
        <v>2035000000</v>
      </c>
      <c r="V24" s="22">
        <v>2048000000</v>
      </c>
      <c r="X24" s="22">
        <v>-13000000</v>
      </c>
      <c r="Z24" s="18">
        <v>-6.34765625E-3</v>
      </c>
    </row>
    <row r="25" spans="1:26" ht="14.1" hidden="1" customHeight="1">
      <c r="A25" s="30" t="s">
        <v>229</v>
      </c>
      <c r="B25" s="22">
        <v>4347000000</v>
      </c>
      <c r="D25" s="22">
        <v>4568000000</v>
      </c>
      <c r="F25" s="22">
        <v>4650000000</v>
      </c>
      <c r="H25" s="22">
        <v>4309000000</v>
      </c>
      <c r="J25" s="22">
        <v>3770000000</v>
      </c>
      <c r="L25" s="22">
        <v>-221000000</v>
      </c>
      <c r="N25" s="18">
        <v>-4.8380035026269697E-2</v>
      </c>
      <c r="P25" s="22">
        <v>577000000</v>
      </c>
      <c r="R25" s="18">
        <v>0.153050397877984</v>
      </c>
      <c r="T25" s="22">
        <v>6556000000</v>
      </c>
      <c r="V25" s="22">
        <v>3688000000</v>
      </c>
      <c r="X25" s="22">
        <v>2868000000</v>
      </c>
      <c r="Z25" s="18">
        <v>0.77765726681128</v>
      </c>
    </row>
    <row r="26" spans="1:26" ht="14.1" customHeight="1">
      <c r="A26" s="92" t="s">
        <v>229</v>
      </c>
      <c r="B26" s="20">
        <v>6260000000</v>
      </c>
      <c r="D26" s="20">
        <v>6557000000</v>
      </c>
      <c r="F26" s="20">
        <v>6854000000</v>
      </c>
      <c r="H26" s="20">
        <v>6497000000</v>
      </c>
      <c r="J26" s="20">
        <v>5873000000</v>
      </c>
      <c r="L26" s="20">
        <v>-297000000</v>
      </c>
      <c r="N26" s="18">
        <v>-4.5295104468506903E-2</v>
      </c>
      <c r="P26" s="20">
        <v>387000000</v>
      </c>
      <c r="R26" s="18">
        <v>6.5894772688574799E-2</v>
      </c>
      <c r="T26" s="20">
        <v>6556000000</v>
      </c>
      <c r="V26" s="20">
        <v>5736000000</v>
      </c>
      <c r="X26" s="22">
        <v>820000000</v>
      </c>
      <c r="Z26" s="18">
        <v>0.142956764295676</v>
      </c>
    </row>
    <row r="27" spans="1:26" ht="14.1" customHeight="1">
      <c r="A27" s="225" t="s">
        <v>230</v>
      </c>
      <c r="B27" s="67">
        <v>61051000000</v>
      </c>
      <c r="D27" s="67">
        <v>61346000000</v>
      </c>
      <c r="F27" s="67">
        <v>61545000000</v>
      </c>
      <c r="H27" s="67">
        <v>61244000000</v>
      </c>
      <c r="J27" s="67">
        <v>60274000000</v>
      </c>
      <c r="L27" s="67">
        <v>-295000000</v>
      </c>
      <c r="N27" s="18">
        <v>-4.8087894891272499E-3</v>
      </c>
      <c r="P27" s="67">
        <v>777000000</v>
      </c>
      <c r="R27" s="18">
        <v>1.28911305040316E-2</v>
      </c>
      <c r="T27" s="67">
        <v>61313000000</v>
      </c>
      <c r="V27" s="67">
        <v>60041000000</v>
      </c>
      <c r="X27" s="67">
        <v>1272000000</v>
      </c>
      <c r="Z27" s="18">
        <v>2.1185523225795699E-2</v>
      </c>
    </row>
    <row r="28" spans="1:26" ht="14.1" customHeight="1">
      <c r="A28" s="213" t="s">
        <v>109</v>
      </c>
      <c r="B28" s="21">
        <v>124912000000</v>
      </c>
      <c r="D28" s="21">
        <v>128755000000</v>
      </c>
      <c r="F28" s="21">
        <v>121055000000</v>
      </c>
      <c r="H28" s="21">
        <v>118905000000</v>
      </c>
      <c r="J28" s="21">
        <v>117257000000</v>
      </c>
      <c r="L28" s="21">
        <v>-3843000000</v>
      </c>
      <c r="N28" s="18">
        <v>-2.9847384567589601E-2</v>
      </c>
      <c r="P28" s="21">
        <v>7655000000</v>
      </c>
      <c r="R28" s="18">
        <v>6.5283948932686298E-2</v>
      </c>
      <c r="T28" s="21">
        <v>124907000000</v>
      </c>
      <c r="V28" s="21">
        <v>117561000000</v>
      </c>
      <c r="X28" s="21">
        <v>7346000000</v>
      </c>
      <c r="Z28" s="18">
        <v>6.24867090276537E-2</v>
      </c>
    </row>
    <row r="29" spans="1:26" ht="14.1" customHeight="1">
      <c r="A29" s="90" t="s">
        <v>171</v>
      </c>
      <c r="B29" s="22">
        <v>3295000000</v>
      </c>
      <c r="D29" s="22">
        <v>2710000000</v>
      </c>
      <c r="F29" s="22">
        <v>1890000000</v>
      </c>
      <c r="H29" s="22">
        <v>2209000000</v>
      </c>
      <c r="J29" s="22">
        <v>1970000000</v>
      </c>
      <c r="L29" s="22">
        <v>585000000</v>
      </c>
      <c r="N29" s="18">
        <v>0.21586715867158701</v>
      </c>
      <c r="P29" s="22">
        <v>1325000000</v>
      </c>
      <c r="R29" s="18">
        <v>0.67258883248731005</v>
      </c>
      <c r="T29" s="22">
        <v>2635000000</v>
      </c>
      <c r="V29" s="22">
        <v>1514000000</v>
      </c>
      <c r="X29" s="22">
        <v>1121000000</v>
      </c>
      <c r="Z29" s="18">
        <v>0.740422721268164</v>
      </c>
    </row>
    <row r="30" spans="1:26" ht="14.1" customHeight="1">
      <c r="A30" s="92" t="s">
        <v>172</v>
      </c>
      <c r="B30" s="20">
        <v>1061000000</v>
      </c>
      <c r="D30" s="20">
        <v>510000000</v>
      </c>
      <c r="F30" s="20">
        <v>799000000</v>
      </c>
      <c r="H30" s="20">
        <v>517000000</v>
      </c>
      <c r="J30" s="20">
        <v>134000000</v>
      </c>
      <c r="L30" s="20">
        <v>551000000</v>
      </c>
      <c r="N30" s="18">
        <v>1.0803921568627499</v>
      </c>
      <c r="P30" s="20">
        <v>927000000</v>
      </c>
      <c r="R30" s="33" t="s">
        <v>49</v>
      </c>
      <c r="T30" s="20">
        <v>791000000</v>
      </c>
      <c r="V30" s="20">
        <v>161000000</v>
      </c>
      <c r="X30" s="20">
        <v>630000000</v>
      </c>
      <c r="Z30" s="16" t="s">
        <v>49</v>
      </c>
    </row>
    <row r="31" spans="1:26" ht="14.1" customHeight="1">
      <c r="A31" s="225" t="s">
        <v>247</v>
      </c>
      <c r="B31" s="21">
        <v>160176000000</v>
      </c>
      <c r="D31" s="21">
        <v>162390000000</v>
      </c>
      <c r="F31" s="21">
        <v>150946000000</v>
      </c>
      <c r="H31" s="21">
        <v>148911000000</v>
      </c>
      <c r="J31" s="21">
        <v>146475000000</v>
      </c>
      <c r="L31" s="21">
        <v>-2214000000</v>
      </c>
      <c r="N31" s="18">
        <v>-1.3633844448549801E-2</v>
      </c>
      <c r="P31" s="21">
        <v>13701000000</v>
      </c>
      <c r="R31" s="18">
        <v>9.3538146441372205E-2</v>
      </c>
      <c r="T31" s="21">
        <v>157846000000</v>
      </c>
      <c r="V31" s="21">
        <v>146107000000</v>
      </c>
      <c r="X31" s="21">
        <v>11739000000</v>
      </c>
      <c r="Z31" s="18">
        <v>8.0345226443633802E-2</v>
      </c>
    </row>
    <row r="32" spans="1:26" ht="14.1" customHeight="1">
      <c r="A32" s="92" t="s">
        <v>248</v>
      </c>
      <c r="B32" s="22">
        <v>-2444000000</v>
      </c>
      <c r="D32" s="22">
        <v>-2172000000</v>
      </c>
      <c r="F32" s="22">
        <v>-1708000000</v>
      </c>
      <c r="H32" s="22">
        <v>-1260000000</v>
      </c>
      <c r="J32" s="22">
        <v>-1226000000</v>
      </c>
      <c r="L32" s="22">
        <v>-272000000</v>
      </c>
      <c r="N32" s="18">
        <v>-0.125230202578269</v>
      </c>
      <c r="P32" s="22">
        <v>-1218000000</v>
      </c>
      <c r="R32" s="18">
        <v>-0.99347471451876002</v>
      </c>
      <c r="T32" s="22">
        <v>-2109000000</v>
      </c>
      <c r="V32" s="22">
        <v>-1239000000</v>
      </c>
      <c r="X32" s="22">
        <v>-870000000</v>
      </c>
      <c r="Z32" s="18">
        <v>-0.70217917675544805</v>
      </c>
    </row>
    <row r="33" spans="1:26" ht="14.1" customHeight="1">
      <c r="A33" s="90" t="s">
        <v>249</v>
      </c>
      <c r="B33" s="22">
        <v>7050000000</v>
      </c>
      <c r="D33" s="22">
        <v>7050000000</v>
      </c>
      <c r="F33" s="22">
        <v>7046000000</v>
      </c>
      <c r="H33" s="22">
        <v>7044000000</v>
      </c>
      <c r="J33" s="22">
        <v>7044000000</v>
      </c>
      <c r="L33" s="22">
        <v>0</v>
      </c>
      <c r="N33" s="18">
        <v>0</v>
      </c>
      <c r="P33" s="22">
        <v>6000000</v>
      </c>
      <c r="R33" s="18">
        <v>8.5178875638841601E-4</v>
      </c>
      <c r="T33" s="22">
        <v>7049000000</v>
      </c>
      <c r="V33" s="22">
        <v>7034000000</v>
      </c>
      <c r="X33" s="22">
        <v>15000000</v>
      </c>
      <c r="Z33" s="18">
        <v>2.1324992891669E-3</v>
      </c>
    </row>
    <row r="34" spans="1:26" ht="14.1" customHeight="1">
      <c r="A34" s="92" t="s">
        <v>250</v>
      </c>
      <c r="B34" s="20">
        <v>12893000000</v>
      </c>
      <c r="D34" s="20">
        <v>12525000000</v>
      </c>
      <c r="F34" s="20">
        <v>10893000000</v>
      </c>
      <c r="H34" s="20">
        <v>9951000000</v>
      </c>
      <c r="J34" s="20">
        <v>9817000000</v>
      </c>
      <c r="L34" s="20">
        <v>368000000</v>
      </c>
      <c r="N34" s="18">
        <v>2.9381237524950098E-2</v>
      </c>
      <c r="P34" s="20">
        <v>3076000000</v>
      </c>
      <c r="R34" s="18">
        <v>0.31333401242742198</v>
      </c>
      <c r="T34" s="20">
        <v>12106000000</v>
      </c>
      <c r="V34" s="20">
        <v>9442000000</v>
      </c>
      <c r="X34" s="22">
        <v>2664000000</v>
      </c>
      <c r="Z34" s="18">
        <v>0.28214361364117801</v>
      </c>
    </row>
    <row r="35" spans="1:26" ht="14.1" customHeight="1">
      <c r="A35" s="93" t="s">
        <v>182</v>
      </c>
      <c r="B35" s="79">
        <v>177675000000</v>
      </c>
      <c r="D35" s="79">
        <v>179793000000</v>
      </c>
      <c r="F35" s="79">
        <v>167177000000</v>
      </c>
      <c r="H35" s="79">
        <v>164646000000</v>
      </c>
      <c r="J35" s="79">
        <v>162110000000</v>
      </c>
      <c r="L35" s="35">
        <v>-2118000000</v>
      </c>
      <c r="N35" s="18">
        <v>-1.1780213912666201E-2</v>
      </c>
      <c r="P35" s="35">
        <v>15565000000</v>
      </c>
      <c r="R35" s="18">
        <v>9.6015051508235194E-2</v>
      </c>
      <c r="T35" s="79">
        <v>174892000000</v>
      </c>
      <c r="V35" s="79">
        <v>161344000000</v>
      </c>
      <c r="X35" s="94">
        <v>13548000000</v>
      </c>
      <c r="Z35" s="18">
        <v>8.3969654898849694E-2</v>
      </c>
    </row>
    <row r="36" spans="1:26" ht="14.1" customHeight="1">
      <c r="A36" s="48" t="s">
        <v>183</v>
      </c>
      <c r="B36" s="83"/>
      <c r="D36" s="83"/>
      <c r="F36" s="83"/>
      <c r="H36" s="83"/>
      <c r="J36" s="83"/>
      <c r="L36" s="76"/>
      <c r="P36" s="76"/>
      <c r="T36" s="103"/>
      <c r="V36" s="76"/>
      <c r="X36" s="76"/>
    </row>
    <row r="37" spans="1:26" ht="14.1" customHeight="1">
      <c r="A37" s="37" t="s">
        <v>184</v>
      </c>
    </row>
    <row r="38" spans="1:26" ht="14.1" customHeight="1">
      <c r="A38" s="92" t="s">
        <v>234</v>
      </c>
      <c r="B38" s="17">
        <v>26638000000</v>
      </c>
      <c r="D38" s="17">
        <v>26312000000</v>
      </c>
      <c r="F38" s="17">
        <v>24612000000</v>
      </c>
      <c r="H38" s="17">
        <v>23545000000</v>
      </c>
      <c r="J38" s="17">
        <v>23422000000</v>
      </c>
      <c r="L38" s="17">
        <v>326000000</v>
      </c>
      <c r="N38" s="18">
        <v>1.23897841289146E-2</v>
      </c>
      <c r="P38" s="17">
        <v>3216000000</v>
      </c>
      <c r="R38" s="18">
        <v>0.13730680556741501</v>
      </c>
      <c r="T38" s="17">
        <v>25857000000</v>
      </c>
      <c r="V38" s="17">
        <v>23444000000</v>
      </c>
      <c r="X38" s="17">
        <v>2413000000</v>
      </c>
      <c r="Z38" s="18">
        <v>0.102926121822215</v>
      </c>
    </row>
    <row r="39" spans="1:26" ht="14.1" customHeight="1">
      <c r="A39" s="90" t="s">
        <v>236</v>
      </c>
      <c r="B39" s="22">
        <v>45187000000</v>
      </c>
      <c r="D39" s="22">
        <v>45187000000</v>
      </c>
      <c r="F39" s="22">
        <v>39839000000</v>
      </c>
      <c r="H39" s="22">
        <v>38809000000</v>
      </c>
      <c r="J39" s="22">
        <v>37161000000</v>
      </c>
      <c r="L39" s="22">
        <v>0</v>
      </c>
      <c r="N39" s="18">
        <v>0</v>
      </c>
      <c r="P39" s="22">
        <v>8026000000</v>
      </c>
      <c r="R39" s="18">
        <v>0.215979117892414</v>
      </c>
      <c r="T39" s="22">
        <v>43411000000</v>
      </c>
      <c r="V39" s="22">
        <v>35873000000</v>
      </c>
      <c r="X39" s="22">
        <v>7538000000</v>
      </c>
      <c r="Z39" s="18">
        <v>0.21013018147353199</v>
      </c>
    </row>
    <row r="40" spans="1:26" ht="14.1" customHeight="1">
      <c r="A40" s="92" t="s">
        <v>235</v>
      </c>
      <c r="B40" s="22">
        <v>16902000000</v>
      </c>
      <c r="D40" s="22">
        <v>15883000000</v>
      </c>
      <c r="F40" s="22">
        <v>14201000000</v>
      </c>
      <c r="H40" s="22">
        <v>13582000000</v>
      </c>
      <c r="J40" s="22">
        <v>13442000000</v>
      </c>
      <c r="L40" s="22">
        <v>1019000000</v>
      </c>
      <c r="N40" s="18">
        <v>6.4156645469999399E-2</v>
      </c>
      <c r="P40" s="22">
        <v>3460000000</v>
      </c>
      <c r="R40" s="18">
        <v>0.25740217229578899</v>
      </c>
      <c r="T40" s="22">
        <v>15667000000</v>
      </c>
      <c r="V40" s="22">
        <v>13134000000</v>
      </c>
      <c r="X40" s="22">
        <v>2533000000</v>
      </c>
      <c r="Z40" s="18">
        <v>0.192858230546673</v>
      </c>
    </row>
    <row r="41" spans="1:26" ht="14.1" customHeight="1">
      <c r="A41" s="90" t="s">
        <v>237</v>
      </c>
      <c r="B41" s="20">
        <v>12032000000</v>
      </c>
      <c r="D41" s="20">
        <v>16470000000</v>
      </c>
      <c r="F41" s="20">
        <v>18616000000</v>
      </c>
      <c r="H41" s="20">
        <v>19788000000</v>
      </c>
      <c r="J41" s="20">
        <v>20951000000</v>
      </c>
      <c r="L41" s="20">
        <v>-4438000000</v>
      </c>
      <c r="N41" s="18">
        <v>-0.26945962355798397</v>
      </c>
      <c r="P41" s="20">
        <v>-8919000000</v>
      </c>
      <c r="R41" s="18">
        <v>-0.42570760345568198</v>
      </c>
      <c r="T41" s="20">
        <v>15692000000</v>
      </c>
      <c r="V41" s="20">
        <v>21456000000</v>
      </c>
      <c r="X41" s="20">
        <v>-5764000000</v>
      </c>
      <c r="Z41" s="18">
        <v>-0.26864280387770301</v>
      </c>
    </row>
    <row r="42" spans="1:26" ht="14.1" customHeight="1">
      <c r="A42" s="213" t="s">
        <v>251</v>
      </c>
      <c r="B42" s="21">
        <v>100759000000</v>
      </c>
      <c r="D42" s="21">
        <v>103852000000</v>
      </c>
      <c r="F42" s="21">
        <v>97268000000</v>
      </c>
      <c r="H42" s="21">
        <v>95724000000</v>
      </c>
      <c r="J42" s="21">
        <v>94976000000</v>
      </c>
      <c r="L42" s="21">
        <v>-3093000000</v>
      </c>
      <c r="N42" s="18">
        <v>-2.97827677849247E-2</v>
      </c>
      <c r="P42" s="21">
        <v>5783000000</v>
      </c>
      <c r="R42" s="18">
        <v>6.0889066711590299E-2</v>
      </c>
      <c r="T42" s="21">
        <v>100627000000</v>
      </c>
      <c r="V42" s="21">
        <v>93907000000</v>
      </c>
      <c r="X42" s="21">
        <v>6720000000</v>
      </c>
      <c r="Z42" s="18">
        <v>7.1560160584408006E-2</v>
      </c>
    </row>
    <row r="43" spans="1:26" ht="14.1" hidden="1" customHeight="1">
      <c r="A43" s="30" t="s">
        <v>189</v>
      </c>
      <c r="B43" s="34"/>
      <c r="D43" s="22">
        <v>215000000</v>
      </c>
      <c r="F43" s="22">
        <v>533000000</v>
      </c>
      <c r="H43" s="22">
        <v>456000000</v>
      </c>
      <c r="J43" s="22">
        <v>487000000</v>
      </c>
      <c r="L43" s="22">
        <v>-215000000</v>
      </c>
      <c r="N43" s="18">
        <v>-1</v>
      </c>
      <c r="P43" s="22">
        <v>-487000000</v>
      </c>
      <c r="R43" s="18">
        <v>-1</v>
      </c>
      <c r="T43" s="34"/>
      <c r="V43" s="22">
        <v>648000000</v>
      </c>
      <c r="X43" s="22">
        <v>-648000000</v>
      </c>
      <c r="Z43" s="18">
        <v>-1</v>
      </c>
    </row>
    <row r="44" spans="1:26" ht="14.1" hidden="1" customHeight="1">
      <c r="A44" s="30" t="s">
        <v>190</v>
      </c>
      <c r="B44" s="34"/>
      <c r="D44" s="22">
        <v>7000000</v>
      </c>
      <c r="F44" s="22">
        <v>111000000</v>
      </c>
      <c r="H44" s="22">
        <v>48000000</v>
      </c>
      <c r="J44" s="22">
        <v>113000000</v>
      </c>
      <c r="L44" s="22">
        <v>-7000000</v>
      </c>
      <c r="N44" s="18">
        <v>-1</v>
      </c>
      <c r="P44" s="22">
        <v>-113000000</v>
      </c>
      <c r="R44" s="18">
        <v>-1</v>
      </c>
      <c r="T44" s="34"/>
      <c r="V44" s="22">
        <v>72000000</v>
      </c>
      <c r="X44" s="22">
        <v>-72000000</v>
      </c>
      <c r="Z44" s="18">
        <v>-1</v>
      </c>
    </row>
    <row r="45" spans="1:26" ht="14.1" customHeight="1">
      <c r="A45" s="90" t="s">
        <v>128</v>
      </c>
      <c r="B45" s="22">
        <v>240000000</v>
      </c>
      <c r="D45" s="22">
        <v>222000000</v>
      </c>
      <c r="F45" s="22">
        <v>644000000</v>
      </c>
      <c r="H45" s="22">
        <v>504000000</v>
      </c>
      <c r="J45" s="22">
        <v>600000000</v>
      </c>
      <c r="L45" s="22">
        <v>18000000</v>
      </c>
      <c r="N45" s="18">
        <v>8.1081081081081099E-2</v>
      </c>
      <c r="P45" s="22">
        <v>-360000000</v>
      </c>
      <c r="R45" s="18">
        <v>-0.6</v>
      </c>
      <c r="T45" s="22">
        <v>368000000</v>
      </c>
      <c r="V45" s="22">
        <v>720000000</v>
      </c>
      <c r="X45" s="22">
        <v>-352000000</v>
      </c>
      <c r="Z45" s="18">
        <v>-0.48888888888888898</v>
      </c>
    </row>
    <row r="46" spans="1:26" ht="14.1" customHeight="1">
      <c r="A46" s="92" t="s">
        <v>194</v>
      </c>
      <c r="B46" s="22">
        <v>6000000</v>
      </c>
      <c r="D46" s="22">
        <v>2595000000</v>
      </c>
      <c r="F46" s="22">
        <v>5138000000</v>
      </c>
      <c r="H46" s="22">
        <v>3259000000</v>
      </c>
      <c r="J46" s="22">
        <v>2478000000</v>
      </c>
      <c r="L46" s="22">
        <v>-2589000000</v>
      </c>
      <c r="N46" s="18">
        <v>-0.99768786127167597</v>
      </c>
      <c r="P46" s="22">
        <v>-2472000000</v>
      </c>
      <c r="R46" s="18">
        <v>-0.99757869249394704</v>
      </c>
      <c r="T46" s="22">
        <v>2570000000</v>
      </c>
      <c r="V46" s="22">
        <v>3764000000</v>
      </c>
      <c r="X46" s="22">
        <v>-1194000000</v>
      </c>
      <c r="Z46" s="18">
        <v>-0.31721572794899</v>
      </c>
    </row>
    <row r="47" spans="1:26" ht="14.1" customHeight="1">
      <c r="A47" s="90" t="s">
        <v>195</v>
      </c>
      <c r="B47" s="22">
        <v>7515000000</v>
      </c>
      <c r="D47" s="22">
        <v>7499000000</v>
      </c>
      <c r="F47" s="22">
        <v>7263000000</v>
      </c>
      <c r="H47" s="22">
        <v>7914000000</v>
      </c>
      <c r="J47" s="22">
        <v>8000000000</v>
      </c>
      <c r="L47" s="22">
        <v>16000000</v>
      </c>
      <c r="N47" s="18">
        <v>2.1336178157087601E-3</v>
      </c>
      <c r="P47" s="22">
        <v>-485000000</v>
      </c>
      <c r="R47" s="18">
        <v>-6.0624999999999998E-2</v>
      </c>
      <c r="T47" s="22">
        <v>7426000000</v>
      </c>
      <c r="V47" s="22">
        <v>7657000000</v>
      </c>
      <c r="X47" s="22">
        <v>-231000000</v>
      </c>
      <c r="Z47" s="18">
        <v>-3.01684732924122E-2</v>
      </c>
    </row>
    <row r="48" spans="1:26" ht="14.1" customHeight="1">
      <c r="A48" s="92" t="s">
        <v>196</v>
      </c>
      <c r="B48" s="20">
        <v>1675000000</v>
      </c>
      <c r="D48" s="20">
        <v>1661000000</v>
      </c>
      <c r="F48" s="20">
        <v>1656000000</v>
      </c>
      <c r="H48" s="20">
        <v>1657000000</v>
      </c>
      <c r="J48" s="20">
        <v>1656000000</v>
      </c>
      <c r="L48" s="20">
        <v>14000000</v>
      </c>
      <c r="N48" s="18">
        <v>8.4286574352799501E-3</v>
      </c>
      <c r="P48" s="20">
        <v>19000000</v>
      </c>
      <c r="R48" s="18">
        <v>1.1473429951690799E-2</v>
      </c>
      <c r="T48" s="20">
        <v>1664000000</v>
      </c>
      <c r="V48" s="20">
        <v>1655000000</v>
      </c>
      <c r="X48" s="20">
        <v>9000000</v>
      </c>
      <c r="Z48" s="18">
        <v>5.4380664652568002E-3</v>
      </c>
    </row>
    <row r="49" spans="1:28" ht="14.1" customHeight="1">
      <c r="A49" s="225" t="s">
        <v>197</v>
      </c>
      <c r="B49" s="67">
        <v>9196000000</v>
      </c>
      <c r="D49" s="67">
        <v>11755000000</v>
      </c>
      <c r="F49" s="67">
        <v>14057000000</v>
      </c>
      <c r="H49" s="67">
        <v>12830000000</v>
      </c>
      <c r="J49" s="67">
        <v>12134000000</v>
      </c>
      <c r="L49" s="67">
        <v>-2559000000</v>
      </c>
      <c r="N49" s="18">
        <v>-0.21769459804338601</v>
      </c>
      <c r="P49" s="67">
        <v>-2938000000</v>
      </c>
      <c r="R49" s="18">
        <v>-0.242129553321246</v>
      </c>
      <c r="T49" s="67">
        <v>11660000000</v>
      </c>
      <c r="V49" s="67">
        <v>13076000000</v>
      </c>
      <c r="X49" s="67">
        <v>-1416000000</v>
      </c>
      <c r="Z49" s="18">
        <v>-0.108289996940961</v>
      </c>
    </row>
    <row r="50" spans="1:28" ht="14.1" customHeight="1">
      <c r="A50" s="213" t="s">
        <v>213</v>
      </c>
      <c r="B50" s="67">
        <v>9436000000</v>
      </c>
      <c r="D50" s="67">
        <v>11977000000</v>
      </c>
      <c r="F50" s="67">
        <v>14701000000</v>
      </c>
      <c r="H50" s="67">
        <v>13334000000</v>
      </c>
      <c r="J50" s="67">
        <v>12734000000</v>
      </c>
      <c r="L50" s="67">
        <v>-2541000000</v>
      </c>
      <c r="N50" s="18">
        <v>-0.21215663354763301</v>
      </c>
      <c r="P50" s="67">
        <v>-3298000000</v>
      </c>
      <c r="R50" s="18">
        <v>-0.25899167582849097</v>
      </c>
      <c r="T50" s="67">
        <v>12028000000</v>
      </c>
      <c r="U50" s="104"/>
      <c r="V50" s="67">
        <v>13796000000</v>
      </c>
      <c r="X50" s="67">
        <v>-1768000000</v>
      </c>
      <c r="Z50" s="18">
        <v>-0.128153087851551</v>
      </c>
    </row>
    <row r="51" spans="1:28" ht="14.1" customHeight="1">
      <c r="A51" s="225" t="s">
        <v>252</v>
      </c>
      <c r="B51" s="21">
        <v>110195000000</v>
      </c>
      <c r="D51" s="21">
        <v>115829000000</v>
      </c>
      <c r="F51" s="21">
        <v>111969000000</v>
      </c>
      <c r="H51" s="21">
        <v>109058000000</v>
      </c>
      <c r="J51" s="21">
        <v>107710000000</v>
      </c>
      <c r="L51" s="21">
        <v>-5634000000</v>
      </c>
      <c r="N51" s="18">
        <v>-4.8640668571773897E-2</v>
      </c>
      <c r="P51" s="21">
        <v>2485000000</v>
      </c>
      <c r="R51" s="18">
        <v>2.3071209729830101E-2</v>
      </c>
      <c r="T51" s="21">
        <v>112655000000</v>
      </c>
      <c r="U51" s="73"/>
      <c r="V51" s="21">
        <v>107703000000</v>
      </c>
      <c r="X51" s="21">
        <v>4952000000</v>
      </c>
      <c r="Z51" s="18">
        <v>4.5978292155278898E-2</v>
      </c>
    </row>
    <row r="52" spans="1:28" ht="14.1" customHeight="1">
      <c r="A52" s="92" t="s">
        <v>253</v>
      </c>
      <c r="B52" s="22">
        <v>40608000000</v>
      </c>
      <c r="D52" s="22">
        <v>37745000000</v>
      </c>
      <c r="F52" s="22">
        <v>29362000000</v>
      </c>
      <c r="H52" s="22">
        <v>29928000000</v>
      </c>
      <c r="J52" s="22">
        <v>28945000000</v>
      </c>
      <c r="L52" s="22">
        <v>2863000000</v>
      </c>
      <c r="N52" s="18">
        <v>7.5851106106769095E-2</v>
      </c>
      <c r="P52" s="20">
        <v>11663000000</v>
      </c>
      <c r="R52" s="18">
        <v>0.40293660390395603</v>
      </c>
      <c r="T52" s="22">
        <v>35922000000</v>
      </c>
      <c r="V52" s="22">
        <v>28601000000</v>
      </c>
      <c r="X52" s="22">
        <v>7321000000</v>
      </c>
      <c r="Z52" s="18">
        <v>0.25597007097653901</v>
      </c>
    </row>
    <row r="53" spans="1:28" ht="14.1" customHeight="1">
      <c r="A53" s="90" t="s">
        <v>199</v>
      </c>
      <c r="B53" s="20">
        <v>4374000000</v>
      </c>
      <c r="D53" s="20">
        <v>4086000000</v>
      </c>
      <c r="F53" s="20">
        <v>4053000000</v>
      </c>
      <c r="H53" s="20">
        <v>3819000000</v>
      </c>
      <c r="J53" s="20">
        <v>3789000000</v>
      </c>
      <c r="L53" s="20">
        <v>288000000</v>
      </c>
      <c r="N53" s="18">
        <v>7.0484581497797405E-2</v>
      </c>
      <c r="P53" s="67">
        <v>585000000</v>
      </c>
      <c r="R53" s="18">
        <v>0.154394299287411</v>
      </c>
      <c r="T53" s="20">
        <v>4172000000</v>
      </c>
      <c r="V53" s="20">
        <v>3637000000</v>
      </c>
      <c r="X53" s="20">
        <v>535000000</v>
      </c>
      <c r="Z53" s="18">
        <v>0.14709925762991499</v>
      </c>
    </row>
    <row r="54" spans="1:28" ht="14.1" customHeight="1">
      <c r="A54" s="95" t="s">
        <v>200</v>
      </c>
      <c r="B54" s="68">
        <v>155177000000</v>
      </c>
      <c r="D54" s="68">
        <v>157660000000</v>
      </c>
      <c r="F54" s="68">
        <v>145384000000</v>
      </c>
      <c r="H54" s="68">
        <v>142805000000</v>
      </c>
      <c r="J54" s="68">
        <v>140444000000</v>
      </c>
      <c r="L54" s="67">
        <v>-2483000000</v>
      </c>
      <c r="N54" s="18">
        <v>-1.5749080299378399E-2</v>
      </c>
      <c r="P54" s="67">
        <v>14733000000</v>
      </c>
      <c r="R54" s="18">
        <v>0.10490302184500599</v>
      </c>
      <c r="T54" s="68">
        <v>152749000000</v>
      </c>
      <c r="V54" s="68">
        <v>139941000000</v>
      </c>
      <c r="X54" s="67">
        <v>12808000000</v>
      </c>
      <c r="Z54" s="18">
        <v>9.1524285234491701E-2</v>
      </c>
    </row>
    <row r="55" spans="1:28" ht="14.1" customHeight="1">
      <c r="A55" s="96" t="s">
        <v>201</v>
      </c>
      <c r="B55" s="67">
        <v>22498000000</v>
      </c>
      <c r="D55" s="67">
        <v>22133000000</v>
      </c>
      <c r="F55" s="67">
        <v>21793000000</v>
      </c>
      <c r="H55" s="67">
        <v>21841000000</v>
      </c>
      <c r="J55" s="67">
        <v>21666000000</v>
      </c>
      <c r="L55" s="67">
        <v>365000000</v>
      </c>
      <c r="N55" s="18">
        <v>1.64912122170515E-2</v>
      </c>
      <c r="P55" s="67">
        <v>832000000</v>
      </c>
      <c r="R55" s="18">
        <v>3.84011815748177E-2</v>
      </c>
      <c r="T55" s="67">
        <v>22143000000</v>
      </c>
      <c r="V55" s="67">
        <v>21403000000</v>
      </c>
      <c r="X55" s="67">
        <v>740000000</v>
      </c>
      <c r="Z55" s="18">
        <v>3.45745923468673E-2</v>
      </c>
    </row>
    <row r="56" spans="1:28" ht="14.1" customHeight="1">
      <c r="A56" s="95" t="s">
        <v>211</v>
      </c>
      <c r="B56" s="79">
        <v>177675000000</v>
      </c>
      <c r="D56" s="79">
        <v>179793000000</v>
      </c>
      <c r="F56" s="79">
        <v>167177000000</v>
      </c>
      <c r="H56" s="79">
        <v>164646000000</v>
      </c>
      <c r="J56" s="79">
        <v>162110000000</v>
      </c>
      <c r="L56" s="35">
        <v>-2118000000</v>
      </c>
      <c r="N56" s="18">
        <v>-1.1780213912666201E-2</v>
      </c>
      <c r="P56" s="35">
        <v>15565000000</v>
      </c>
      <c r="R56" s="18">
        <v>9.6015051508235194E-2</v>
      </c>
      <c r="T56" s="79">
        <v>174892000000</v>
      </c>
      <c r="V56" s="79">
        <v>161344000000</v>
      </c>
      <c r="X56" s="35">
        <v>13548000000</v>
      </c>
      <c r="Z56" s="18">
        <v>8.3969654898849694E-2</v>
      </c>
    </row>
    <row r="57" spans="1:28" ht="14.1" customHeight="1">
      <c r="A57" s="90" t="s">
        <v>254</v>
      </c>
      <c r="B57" s="81">
        <v>129268000000</v>
      </c>
      <c r="D57" s="81">
        <v>131975000000</v>
      </c>
      <c r="E57" s="83"/>
      <c r="F57" s="81">
        <v>123744000000</v>
      </c>
      <c r="G57" s="83"/>
      <c r="H57" s="81">
        <v>121631000000</v>
      </c>
      <c r="I57" s="83"/>
      <c r="J57" s="81">
        <v>119361000000</v>
      </c>
      <c r="L57" s="81">
        <v>-2707000000</v>
      </c>
      <c r="N57" s="18">
        <v>-2.0511460503883298E-2</v>
      </c>
      <c r="P57" s="81">
        <v>9907000000</v>
      </c>
      <c r="R57" s="18">
        <v>8.30003099839981E-2</v>
      </c>
      <c r="T57" s="81">
        <v>128333000000</v>
      </c>
      <c r="V57" s="81">
        <v>119236000000</v>
      </c>
      <c r="X57" s="81">
        <v>9097000000</v>
      </c>
      <c r="Z57" s="18">
        <v>7.6294072260055704E-2</v>
      </c>
    </row>
    <row r="58" spans="1:28" ht="14.1" customHeight="1">
      <c r="A58" s="97" t="s">
        <v>255</v>
      </c>
      <c r="B58" s="17">
        <v>141367000000</v>
      </c>
      <c r="D58" s="17">
        <v>141597000000</v>
      </c>
      <c r="F58" s="17">
        <v>126630000000</v>
      </c>
      <c r="H58" s="17">
        <v>125652000000</v>
      </c>
      <c r="J58" s="17">
        <v>123921000000</v>
      </c>
      <c r="L58" s="17">
        <v>-230000000</v>
      </c>
      <c r="N58" s="18">
        <v>-1.62432819904376E-3</v>
      </c>
      <c r="P58" s="17">
        <v>17446000000</v>
      </c>
      <c r="R58" s="18">
        <v>0.140783240935757</v>
      </c>
      <c r="T58" s="17">
        <v>136549000000</v>
      </c>
      <c r="V58" s="17">
        <v>122508000000</v>
      </c>
      <c r="X58" s="17">
        <v>14041000000</v>
      </c>
      <c r="Z58" s="18">
        <v>0.114612923237666</v>
      </c>
    </row>
    <row r="59" spans="1:28" ht="14.1" customHeight="1">
      <c r="A59" s="98" t="s">
        <v>256</v>
      </c>
      <c r="B59" s="99">
        <v>13797000000</v>
      </c>
      <c r="D59" s="99">
        <v>13706000000</v>
      </c>
      <c r="F59" s="17">
        <v>13484000000</v>
      </c>
      <c r="H59" s="17">
        <v>13660000000</v>
      </c>
      <c r="J59" s="17">
        <v>13788000000</v>
      </c>
      <c r="L59" s="17">
        <v>91000000</v>
      </c>
      <c r="N59" s="18">
        <v>6.6394279877425898E-3</v>
      </c>
      <c r="P59" s="17">
        <v>9000000</v>
      </c>
      <c r="R59" s="18">
        <v>6.52741514360313E-4</v>
      </c>
      <c r="T59" s="17">
        <v>13662000000</v>
      </c>
      <c r="V59" s="17">
        <v>13566000000</v>
      </c>
      <c r="X59" s="17">
        <v>96000000</v>
      </c>
      <c r="Z59" s="19">
        <v>7.0765148164529E-3</v>
      </c>
    </row>
    <row r="60" spans="1:28" ht="16.7" customHeight="1">
      <c r="A60" s="259"/>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row>
    <row r="61" spans="1:28" ht="15.75" customHeight="1">
      <c r="A61" s="260"/>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row>
    <row r="62" spans="1:28" ht="13.35" customHeight="1">
      <c r="A62" s="219"/>
    </row>
    <row r="63" spans="1:28" ht="14.1" customHeight="1"/>
    <row r="64" spans="1:28" ht="14.1" customHeight="1"/>
    <row r="65" ht="14.1" customHeight="1"/>
    <row r="66" ht="13.35" customHeight="1"/>
    <row r="67" ht="13.35" customHeight="1"/>
    <row r="68" ht="13.35" customHeight="1"/>
    <row r="69" ht="15.75" customHeight="1"/>
    <row r="70" ht="13.35" customHeight="1"/>
    <row r="71" ht="13.35" customHeight="1"/>
    <row r="72" ht="13.35" customHeight="1"/>
    <row r="73" ht="13.35" customHeight="1"/>
    <row r="74" ht="13.35" customHeight="1"/>
    <row r="75" ht="13.35" customHeight="1"/>
    <row r="76" ht="13.35" customHeight="1"/>
    <row r="77" ht="13.35" customHeight="1"/>
    <row r="78" ht="13.35" customHeight="1"/>
    <row r="79" ht="13.35" customHeight="1"/>
    <row r="80" ht="13.35" customHeight="1"/>
    <row r="81" ht="13.35" customHeight="1"/>
    <row r="82" ht="13.35" customHeight="1"/>
    <row r="83" ht="14.1" customHeight="1"/>
    <row r="84" ht="13.35" customHeight="1"/>
    <row r="85" ht="13.35" customHeight="1"/>
    <row r="86" ht="13.35" customHeight="1"/>
    <row r="87" ht="13.35" customHeight="1"/>
    <row r="88" ht="13.35" customHeight="1"/>
    <row r="89" ht="13.35" customHeight="1"/>
    <row r="90" ht="13.35" customHeight="1"/>
    <row r="91" ht="13.35" customHeight="1"/>
    <row r="92" ht="13.35" customHeight="1"/>
    <row r="93" ht="14.1" customHeight="1"/>
    <row r="94" ht="20.85" customHeight="1"/>
    <row r="95" ht="23.25" customHeight="1"/>
    <row r="96" ht="30"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sheetData>
  <mergeCells count="11">
    <mergeCell ref="A60:AB60"/>
    <mergeCell ref="A61:AB61"/>
    <mergeCell ref="B3:R3"/>
    <mergeCell ref="A2:AB2"/>
    <mergeCell ref="A1:AB1"/>
    <mergeCell ref="L4:R4"/>
    <mergeCell ref="L5:N5"/>
    <mergeCell ref="P5:R5"/>
    <mergeCell ref="T3:Z3"/>
    <mergeCell ref="X4:Z4"/>
    <mergeCell ref="X5:Z5"/>
  </mergeCells>
  <pageMargins left="0.75" right="0.75" top="1" bottom="1" header="0.5" footer="0.5"/>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Ruler="0" workbookViewId="0">
      <selection sqref="A1:AB1"/>
    </sheetView>
  </sheetViews>
  <sheetFormatPr defaultColWidth="13.7109375" defaultRowHeight="12.75"/>
  <cols>
    <col min="1" max="1" width="63" customWidth="1"/>
    <col min="2" max="2" width="8.28515625" customWidth="1"/>
    <col min="3" max="3" width="0" hidden="1" customWidth="1"/>
    <col min="4" max="4" width="7.42578125" customWidth="1"/>
    <col min="5" max="5" width="0" hidden="1" customWidth="1"/>
    <col min="6" max="6" width="8.140625" customWidth="1"/>
    <col min="7" max="7" width="0" hidden="1" customWidth="1"/>
    <col min="8" max="8" width="7.42578125" customWidth="1"/>
    <col min="9" max="9" width="0" hidden="1" customWidth="1"/>
    <col min="10" max="10" width="7.42578125" customWidth="1"/>
    <col min="11" max="11" width="0" hidden="1" customWidth="1"/>
    <col min="12" max="12" width="7.42578125" customWidth="1"/>
    <col min="13" max="13" width="0" hidden="1" customWidth="1"/>
    <col min="14" max="14" width="7.7109375" customWidth="1"/>
    <col min="15" max="15" width="0" hidden="1" customWidth="1"/>
    <col min="16" max="16" width="7.42578125" customWidth="1"/>
    <col min="17" max="17" width="0" hidden="1" customWidth="1"/>
    <col min="18" max="18" width="8.7109375" customWidth="1"/>
    <col min="19" max="19" width="0" hidden="1" customWidth="1"/>
    <col min="20" max="20" width="7.7109375" customWidth="1"/>
    <col min="21" max="21" width="0" hidden="1" customWidth="1"/>
    <col min="22" max="22" width="7.42578125" customWidth="1"/>
    <col min="23" max="23" width="0" hidden="1" customWidth="1"/>
    <col min="24" max="24" width="7.5703125" customWidth="1"/>
    <col min="25" max="25" width="0" hidden="1" customWidth="1"/>
    <col min="26" max="26" width="7.85546875" customWidth="1"/>
    <col min="27" max="27" width="0" hidden="1" customWidth="1"/>
    <col min="28" max="28" width="7.7109375" customWidth="1"/>
  </cols>
  <sheetData>
    <row r="1" spans="1:28" s="239" customFormat="1">
      <c r="A1" s="289" t="s">
        <v>257</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row>
    <row r="2" spans="1:28" s="239" customFormat="1">
      <c r="A2" s="289" t="s">
        <v>258</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row>
    <row r="3" spans="1:28">
      <c r="A3" s="290"/>
      <c r="B3" s="291" t="s">
        <v>33</v>
      </c>
      <c r="C3" s="265"/>
      <c r="D3" s="265"/>
      <c r="E3" s="265"/>
      <c r="F3" s="265"/>
      <c r="G3" s="265"/>
      <c r="H3" s="265"/>
      <c r="I3" s="265"/>
      <c r="J3" s="265"/>
      <c r="K3" s="265"/>
      <c r="L3" s="265"/>
      <c r="M3" s="265"/>
      <c r="N3" s="265"/>
      <c r="O3" s="265"/>
      <c r="P3" s="265"/>
      <c r="Q3" s="265"/>
      <c r="R3" s="265"/>
      <c r="S3" s="265"/>
      <c r="T3" s="265"/>
      <c r="U3" s="292"/>
      <c r="V3" s="291" t="s">
        <v>34</v>
      </c>
      <c r="W3" s="265"/>
      <c r="X3" s="265"/>
      <c r="Y3" s="265"/>
      <c r="Z3" s="265"/>
      <c r="AA3" s="265"/>
      <c r="AB3" s="265"/>
    </row>
    <row r="4" spans="1:28" ht="14.1" customHeight="1">
      <c r="A4" s="61"/>
      <c r="B4" s="262" t="s">
        <v>37</v>
      </c>
      <c r="C4" s="250"/>
      <c r="D4" s="250"/>
      <c r="E4" s="55"/>
      <c r="F4" s="262" t="s">
        <v>38</v>
      </c>
      <c r="G4" s="250"/>
      <c r="H4" s="250"/>
      <c r="I4" s="55"/>
      <c r="J4" s="262" t="s">
        <v>39</v>
      </c>
      <c r="K4" s="250"/>
      <c r="L4" s="250"/>
      <c r="M4" s="55"/>
      <c r="N4" s="262" t="s">
        <v>40</v>
      </c>
      <c r="O4" s="250"/>
      <c r="P4" s="250"/>
      <c r="Q4" s="55"/>
      <c r="R4" s="262" t="s">
        <v>41</v>
      </c>
      <c r="S4" s="250"/>
      <c r="T4" s="250"/>
      <c r="U4" s="112"/>
      <c r="V4" s="263" t="s">
        <v>259</v>
      </c>
      <c r="W4" s="250"/>
      <c r="X4" s="250"/>
      <c r="Y4" s="56"/>
      <c r="Z4" s="263" t="s">
        <v>260</v>
      </c>
      <c r="AA4" s="250"/>
      <c r="AB4" s="250"/>
    </row>
    <row r="5" spans="1:28" ht="20.85" customHeight="1">
      <c r="A5" s="42"/>
      <c r="B5" s="106" t="s">
        <v>261</v>
      </c>
      <c r="C5" s="75"/>
      <c r="D5" s="12" t="s">
        <v>262</v>
      </c>
      <c r="E5" s="42"/>
      <c r="F5" s="106" t="s">
        <v>261</v>
      </c>
      <c r="G5" s="75"/>
      <c r="H5" s="12" t="s">
        <v>262</v>
      </c>
      <c r="I5" s="42"/>
      <c r="J5" s="106" t="s">
        <v>261</v>
      </c>
      <c r="K5" s="75"/>
      <c r="L5" s="12" t="s">
        <v>262</v>
      </c>
      <c r="M5" s="113"/>
      <c r="N5" s="106" t="s">
        <v>261</v>
      </c>
      <c r="O5" s="75"/>
      <c r="P5" s="12" t="s">
        <v>262</v>
      </c>
      <c r="Q5" s="113"/>
      <c r="R5" s="106" t="s">
        <v>261</v>
      </c>
      <c r="S5" s="82"/>
      <c r="T5" s="12" t="s">
        <v>262</v>
      </c>
      <c r="U5" s="113"/>
      <c r="V5" s="106" t="s">
        <v>261</v>
      </c>
      <c r="W5" s="54"/>
      <c r="X5" s="12" t="s">
        <v>262</v>
      </c>
      <c r="Y5" s="113"/>
      <c r="Z5" s="106" t="s">
        <v>261</v>
      </c>
      <c r="AA5" s="54"/>
      <c r="AB5" s="12" t="s">
        <v>262</v>
      </c>
    </row>
    <row r="6" spans="1:28" ht="16.7" customHeight="1">
      <c r="A6" s="48" t="s">
        <v>263</v>
      </c>
      <c r="B6" s="114"/>
      <c r="D6" s="82"/>
      <c r="E6" s="38"/>
      <c r="F6" s="114"/>
      <c r="H6" s="82"/>
      <c r="I6" s="38"/>
      <c r="J6" s="114"/>
      <c r="L6" s="82"/>
      <c r="M6" s="61"/>
      <c r="N6" s="114"/>
      <c r="P6" s="54"/>
      <c r="Q6" s="38"/>
      <c r="R6" s="55"/>
      <c r="T6" s="82"/>
      <c r="U6" s="38"/>
      <c r="V6" s="114"/>
      <c r="X6" s="82"/>
      <c r="Y6" s="38"/>
      <c r="Z6" s="114"/>
      <c r="AB6" s="82"/>
    </row>
    <row r="7" spans="1:28" ht="15.75" customHeight="1">
      <c r="A7" s="90" t="s">
        <v>241</v>
      </c>
      <c r="B7" s="107">
        <v>1E-3</v>
      </c>
      <c r="D7" s="85">
        <v>2000000</v>
      </c>
      <c r="E7" s="42"/>
      <c r="F7" s="107">
        <v>8.9999999999999998E-4</v>
      </c>
      <c r="H7" s="85">
        <v>1000000</v>
      </c>
      <c r="I7" s="42"/>
      <c r="J7" s="107">
        <v>1.12E-2</v>
      </c>
      <c r="L7" s="85">
        <v>5000000</v>
      </c>
      <c r="M7" s="42"/>
      <c r="N7" s="107">
        <v>1.49039530870858E-2</v>
      </c>
      <c r="P7" s="85">
        <v>7000000</v>
      </c>
      <c r="Q7" s="42"/>
      <c r="R7" s="107">
        <v>2.0899999999999998E-2</v>
      </c>
      <c r="T7" s="85">
        <v>8000000</v>
      </c>
      <c r="U7" s="42"/>
      <c r="V7" s="107">
        <v>2.3999999999999998E-3</v>
      </c>
      <c r="X7" s="85">
        <v>8000000</v>
      </c>
      <c r="Y7" s="42"/>
      <c r="Z7" s="107">
        <v>2.1499999999999998E-2</v>
      </c>
      <c r="AB7" s="85">
        <v>23000000</v>
      </c>
    </row>
    <row r="8" spans="1:28" ht="15.75" customHeight="1">
      <c r="A8" s="92" t="s">
        <v>242</v>
      </c>
      <c r="B8" s="40">
        <v>2.07E-2</v>
      </c>
      <c r="D8" s="21">
        <v>121000000</v>
      </c>
      <c r="E8" s="38"/>
      <c r="F8" s="40">
        <v>2.1499999999999998E-2</v>
      </c>
      <c r="H8" s="21">
        <v>130000000</v>
      </c>
      <c r="I8" s="38"/>
      <c r="J8" s="40">
        <v>2.3199999999999998E-2</v>
      </c>
      <c r="L8" s="21">
        <v>147000000</v>
      </c>
      <c r="M8" s="38"/>
      <c r="N8" s="40">
        <v>2.4742975623770699E-2</v>
      </c>
      <c r="P8" s="21">
        <v>159000000</v>
      </c>
      <c r="Q8" s="38"/>
      <c r="R8" s="40">
        <v>2.3800000000000002E-2</v>
      </c>
      <c r="T8" s="21">
        <v>153000000</v>
      </c>
      <c r="U8" s="38"/>
      <c r="V8" s="40">
        <v>2.18E-2</v>
      </c>
      <c r="X8" s="21">
        <v>398000000</v>
      </c>
      <c r="Y8" s="38"/>
      <c r="Z8" s="40">
        <v>2.53E-2</v>
      </c>
      <c r="AB8" s="21">
        <v>483000000</v>
      </c>
    </row>
    <row r="9" spans="1:28" ht="15.75" customHeight="1">
      <c r="A9" s="90" t="s">
        <v>243</v>
      </c>
      <c r="B9" s="43">
        <v>2.5999999999999999E-2</v>
      </c>
      <c r="D9" s="20">
        <v>0</v>
      </c>
      <c r="E9" s="42"/>
      <c r="F9" s="43">
        <v>2.5999999999999999E-2</v>
      </c>
      <c r="H9" s="20">
        <v>0</v>
      </c>
      <c r="I9" s="42"/>
      <c r="J9" s="43">
        <v>2.5999999999999999E-2</v>
      </c>
      <c r="L9" s="20">
        <v>0</v>
      </c>
      <c r="M9" s="42"/>
      <c r="N9" s="43">
        <v>2.5997139478605099E-2</v>
      </c>
      <c r="P9" s="20">
        <v>0</v>
      </c>
      <c r="Q9" s="42"/>
      <c r="R9" s="43">
        <v>2.5999999999999999E-2</v>
      </c>
      <c r="T9" s="20">
        <v>0</v>
      </c>
      <c r="U9" s="42"/>
      <c r="V9" s="43">
        <v>2.5999999999999999E-2</v>
      </c>
      <c r="X9" s="20">
        <v>0</v>
      </c>
      <c r="Y9" s="42"/>
      <c r="Z9" s="43">
        <v>2.5999999999999999E-2</v>
      </c>
      <c r="AB9" s="20">
        <v>0</v>
      </c>
    </row>
    <row r="10" spans="1:28" ht="15.75" customHeight="1">
      <c r="A10" s="213" t="s">
        <v>244</v>
      </c>
      <c r="B10" s="40">
        <v>2.07E-2</v>
      </c>
      <c r="D10" s="67">
        <v>121000000</v>
      </c>
      <c r="E10" s="38"/>
      <c r="F10" s="40">
        <v>2.1499999999999998E-2</v>
      </c>
      <c r="H10" s="67">
        <v>130000000</v>
      </c>
      <c r="I10" s="38"/>
      <c r="J10" s="40">
        <v>2.3199999999999998E-2</v>
      </c>
      <c r="L10" s="67">
        <v>147000000</v>
      </c>
      <c r="M10" s="38"/>
      <c r="N10" s="40">
        <v>2.4743201634128499E-2</v>
      </c>
      <c r="P10" s="67">
        <v>159000000</v>
      </c>
      <c r="Q10" s="38"/>
      <c r="R10" s="40">
        <v>2.3800000000000002E-2</v>
      </c>
      <c r="T10" s="67">
        <v>153000000</v>
      </c>
      <c r="U10" s="38"/>
      <c r="V10" s="40">
        <v>2.18E-2</v>
      </c>
      <c r="X10" s="67">
        <v>398000000</v>
      </c>
      <c r="Y10" s="38"/>
      <c r="Z10" s="40">
        <v>2.53E-2</v>
      </c>
      <c r="AB10" s="67">
        <v>483000000</v>
      </c>
    </row>
    <row r="11" spans="1:28" ht="15.75" customHeight="1">
      <c r="A11" s="225" t="s">
        <v>245</v>
      </c>
      <c r="B11" s="60"/>
      <c r="D11" s="67">
        <v>123000000</v>
      </c>
      <c r="E11" s="42"/>
      <c r="F11" s="60"/>
      <c r="H11" s="67">
        <v>131000000</v>
      </c>
      <c r="I11" s="42"/>
      <c r="J11" s="60"/>
      <c r="L11" s="67">
        <v>152000000</v>
      </c>
      <c r="M11" s="42"/>
      <c r="N11" s="60"/>
      <c r="P11" s="67">
        <v>166000000</v>
      </c>
      <c r="Q11" s="42"/>
      <c r="R11" s="60"/>
      <c r="T11" s="67">
        <v>161000000</v>
      </c>
      <c r="U11" s="42"/>
      <c r="V11" s="60"/>
      <c r="X11" s="67">
        <v>406000000</v>
      </c>
      <c r="Y11" s="42"/>
      <c r="Z11" s="60"/>
      <c r="AB11" s="67">
        <v>506000000</v>
      </c>
    </row>
    <row r="12" spans="1:28" ht="15.75" customHeight="1">
      <c r="A12" s="92" t="s">
        <v>107</v>
      </c>
      <c r="B12" s="40">
        <v>3.2000000000000001E-2</v>
      </c>
      <c r="D12" s="21">
        <v>383000000</v>
      </c>
      <c r="E12" s="38"/>
      <c r="F12" s="40">
        <v>3.2300000000000002E-2</v>
      </c>
      <c r="H12" s="21">
        <v>412000000</v>
      </c>
      <c r="I12" s="38"/>
      <c r="J12" s="40">
        <v>3.8199999999999998E-2</v>
      </c>
      <c r="L12" s="21">
        <v>417000000</v>
      </c>
      <c r="M12" s="38"/>
      <c r="N12" s="40">
        <v>3.95256375181402E-2</v>
      </c>
      <c r="P12" s="21">
        <v>424000000</v>
      </c>
      <c r="Q12" s="38"/>
      <c r="R12" s="40">
        <v>4.1700000000000001E-2</v>
      </c>
      <c r="T12" s="21">
        <v>442000000</v>
      </c>
      <c r="U12" s="38"/>
      <c r="V12" s="40">
        <v>3.4000000000000002E-2</v>
      </c>
      <c r="X12" s="21">
        <v>1212000000</v>
      </c>
      <c r="Y12" s="38"/>
      <c r="Z12" s="40">
        <v>4.3499999999999997E-2</v>
      </c>
      <c r="AB12" s="21">
        <v>1373000000</v>
      </c>
    </row>
    <row r="13" spans="1:28" ht="15.75" customHeight="1">
      <c r="A13" s="90" t="s">
        <v>217</v>
      </c>
      <c r="B13" s="43">
        <v>2.5700000000000001E-2</v>
      </c>
      <c r="D13" s="22">
        <v>96000000</v>
      </c>
      <c r="E13" s="42"/>
      <c r="F13" s="43">
        <v>2.87E-2</v>
      </c>
      <c r="H13" s="22">
        <v>106000000</v>
      </c>
      <c r="I13" s="42"/>
      <c r="J13" s="43">
        <v>3.9600000000000003E-2</v>
      </c>
      <c r="L13" s="22">
        <v>139000000</v>
      </c>
      <c r="M13" s="42"/>
      <c r="N13" s="43">
        <v>4.2558420628363597E-2</v>
      </c>
      <c r="P13" s="22">
        <v>142000000</v>
      </c>
      <c r="Q13" s="42"/>
      <c r="R13" s="43">
        <v>4.7E-2</v>
      </c>
      <c r="T13" s="22">
        <v>155000000</v>
      </c>
      <c r="U13" s="42"/>
      <c r="V13" s="43">
        <v>3.1199999999999999E-2</v>
      </c>
      <c r="X13" s="22">
        <v>341000000</v>
      </c>
      <c r="Y13" s="42"/>
      <c r="Z13" s="43">
        <v>4.8599999999999997E-2</v>
      </c>
      <c r="AB13" s="22">
        <v>486000000</v>
      </c>
    </row>
    <row r="14" spans="1:28" ht="15.75" customHeight="1">
      <c r="A14" s="92" t="s">
        <v>218</v>
      </c>
      <c r="B14" s="40">
        <v>2.6499999999999999E-2</v>
      </c>
      <c r="D14" s="20">
        <v>16000000</v>
      </c>
      <c r="E14" s="38"/>
      <c r="F14" s="40">
        <v>2.75E-2</v>
      </c>
      <c r="H14" s="20">
        <v>16000000</v>
      </c>
      <c r="I14" s="38"/>
      <c r="J14" s="40">
        <v>2.8299999999999999E-2</v>
      </c>
      <c r="L14" s="20">
        <v>18000000</v>
      </c>
      <c r="M14" s="38"/>
      <c r="N14" s="40">
        <v>2.7743996368972599E-2</v>
      </c>
      <c r="P14" s="20">
        <v>18000000</v>
      </c>
      <c r="Q14" s="38"/>
      <c r="R14" s="40">
        <v>2.8500000000000001E-2</v>
      </c>
      <c r="T14" s="20">
        <v>19000000</v>
      </c>
      <c r="U14" s="38"/>
      <c r="V14" s="40">
        <v>2.7400000000000001E-2</v>
      </c>
      <c r="X14" s="20">
        <v>50000000</v>
      </c>
      <c r="Y14" s="38"/>
      <c r="Z14" s="40">
        <v>2.86E-2</v>
      </c>
      <c r="AB14" s="20">
        <v>59000000</v>
      </c>
    </row>
    <row r="15" spans="1:28" ht="15.75" customHeight="1">
      <c r="A15" s="225" t="s">
        <v>219</v>
      </c>
      <c r="B15" s="43">
        <v>3.0300000000000001E-2</v>
      </c>
      <c r="D15" s="67">
        <v>495000000</v>
      </c>
      <c r="E15" s="42"/>
      <c r="F15" s="43">
        <v>3.1399999999999997E-2</v>
      </c>
      <c r="H15" s="67">
        <v>534000000</v>
      </c>
      <c r="I15" s="42"/>
      <c r="J15" s="43">
        <v>3.8100000000000002E-2</v>
      </c>
      <c r="L15" s="67">
        <v>574000000</v>
      </c>
      <c r="M15" s="42"/>
      <c r="N15" s="43">
        <v>3.9694668090612797E-2</v>
      </c>
      <c r="P15" s="67">
        <v>584000000</v>
      </c>
      <c r="Q15" s="42"/>
      <c r="R15" s="43">
        <v>4.2299999999999997E-2</v>
      </c>
      <c r="T15" s="67">
        <v>616000000</v>
      </c>
      <c r="U15" s="42"/>
      <c r="V15" s="43">
        <v>3.3099999999999997E-2</v>
      </c>
      <c r="X15" s="67">
        <v>1603000000</v>
      </c>
      <c r="Y15" s="42"/>
      <c r="Z15" s="43">
        <v>4.3999999999999997E-2</v>
      </c>
      <c r="AB15" s="67">
        <v>1918000000</v>
      </c>
    </row>
    <row r="16" spans="1:28" ht="15.75" customHeight="1">
      <c r="A16" s="92" t="s">
        <v>220</v>
      </c>
      <c r="B16" s="40">
        <v>3.15E-2</v>
      </c>
      <c r="D16" s="21">
        <v>153000000</v>
      </c>
      <c r="E16" s="38"/>
      <c r="F16" s="40">
        <v>3.1899999999999998E-2</v>
      </c>
      <c r="H16" s="21">
        <v>150000000</v>
      </c>
      <c r="I16" s="38"/>
      <c r="J16" s="40">
        <v>3.4700000000000002E-2</v>
      </c>
      <c r="L16" s="21">
        <v>164000000</v>
      </c>
      <c r="M16" s="38"/>
      <c r="N16" s="40">
        <v>3.3969603093461899E-2</v>
      </c>
      <c r="P16" s="21">
        <v>165000000</v>
      </c>
      <c r="Q16" s="38"/>
      <c r="R16" s="40">
        <v>3.5299999999999998E-2</v>
      </c>
      <c r="T16" s="21">
        <v>171000000</v>
      </c>
      <c r="U16" s="38"/>
      <c r="V16" s="40">
        <v>3.27E-2</v>
      </c>
      <c r="X16" s="21">
        <v>467000000</v>
      </c>
      <c r="Y16" s="38"/>
      <c r="Z16" s="40">
        <v>3.61E-2</v>
      </c>
      <c r="AB16" s="21">
        <v>522000000</v>
      </c>
    </row>
    <row r="17" spans="1:28" ht="15.75" hidden="1" customHeight="1">
      <c r="A17" s="30" t="s">
        <v>221</v>
      </c>
      <c r="B17" s="39">
        <v>6.3700000000000007E-2</v>
      </c>
      <c r="D17" s="22">
        <v>0</v>
      </c>
      <c r="F17" s="39">
        <v>6.3299999999999995E-2</v>
      </c>
      <c r="H17" s="22">
        <v>0</v>
      </c>
      <c r="J17" s="39">
        <v>6.3299999999999995E-2</v>
      </c>
      <c r="L17" s="22">
        <v>0</v>
      </c>
      <c r="N17" s="39">
        <v>6.1079491973344703E-2</v>
      </c>
      <c r="P17" s="22">
        <v>13000000</v>
      </c>
      <c r="R17" s="39">
        <v>6.2100000000000002E-2</v>
      </c>
      <c r="T17" s="22">
        <v>14000000</v>
      </c>
      <c r="V17" s="39">
        <v>6.3399999999999998E-2</v>
      </c>
      <c r="X17" s="22">
        <v>0</v>
      </c>
      <c r="Z17" s="39">
        <v>6.0900000000000003E-2</v>
      </c>
      <c r="AB17" s="22">
        <v>44000000</v>
      </c>
    </row>
    <row r="18" spans="1:28" ht="15.75" hidden="1" customHeight="1">
      <c r="A18" s="30" t="s">
        <v>222</v>
      </c>
      <c r="B18" s="39">
        <v>2.9399999999999999E-2</v>
      </c>
      <c r="D18" s="22">
        <v>0</v>
      </c>
      <c r="F18" s="39">
        <v>3.2099999999999997E-2</v>
      </c>
      <c r="H18" s="22">
        <v>0</v>
      </c>
      <c r="J18" s="39">
        <v>4.4699999999999997E-2</v>
      </c>
      <c r="L18" s="22">
        <v>0</v>
      </c>
      <c r="N18" s="39">
        <v>4.5450471270350103E-2</v>
      </c>
      <c r="P18" s="22">
        <v>138000000</v>
      </c>
      <c r="R18" s="39">
        <v>5.0799999999999998E-2</v>
      </c>
      <c r="T18" s="22">
        <v>156000000</v>
      </c>
      <c r="V18" s="39">
        <v>3.5499999999999997E-2</v>
      </c>
      <c r="X18" s="22">
        <v>0</v>
      </c>
      <c r="Z18" s="39">
        <v>5.1200000000000002E-2</v>
      </c>
      <c r="AB18" s="22">
        <v>473000000</v>
      </c>
    </row>
    <row r="19" spans="1:28" ht="15.75" hidden="1" customHeight="1">
      <c r="A19" s="30" t="s">
        <v>223</v>
      </c>
      <c r="B19" s="39">
        <v>7.8600000000000003E-2</v>
      </c>
      <c r="D19" s="22">
        <v>0</v>
      </c>
      <c r="F19" s="39">
        <v>8.7099999999999997E-2</v>
      </c>
      <c r="H19" s="22">
        <v>0</v>
      </c>
      <c r="J19" s="39">
        <v>9.2499999999999999E-2</v>
      </c>
      <c r="L19" s="22">
        <v>0</v>
      </c>
      <c r="N19" s="39">
        <v>8.06906830076288E-2</v>
      </c>
      <c r="P19" s="22">
        <v>6000000</v>
      </c>
      <c r="R19" s="39">
        <v>8.48E-2</v>
      </c>
      <c r="T19" s="22">
        <v>7000000</v>
      </c>
      <c r="V19" s="39">
        <v>8.6499999999999994E-2</v>
      </c>
      <c r="X19" s="22">
        <v>0</v>
      </c>
      <c r="Z19" s="39">
        <v>7.9500000000000001E-2</v>
      </c>
      <c r="AB19" s="22">
        <v>21000000</v>
      </c>
    </row>
    <row r="20" spans="1:28" ht="15.75" hidden="1" customHeight="1">
      <c r="A20" s="30" t="s">
        <v>224</v>
      </c>
      <c r="B20" s="39">
        <v>2.8799999999999999E-2</v>
      </c>
      <c r="D20" s="22">
        <v>0</v>
      </c>
      <c r="F20" s="39">
        <v>3.73E-2</v>
      </c>
      <c r="H20" s="22">
        <v>0</v>
      </c>
      <c r="J20" s="39">
        <v>5.9400000000000001E-2</v>
      </c>
      <c r="L20" s="22">
        <v>0</v>
      </c>
      <c r="N20" s="39">
        <v>5.3855523344033401E-2</v>
      </c>
      <c r="P20" s="22">
        <v>2000000</v>
      </c>
      <c r="R20" s="39">
        <v>4.5600000000000002E-2</v>
      </c>
      <c r="T20" s="22">
        <v>1000000</v>
      </c>
      <c r="V20" s="39">
        <v>4.2700000000000002E-2</v>
      </c>
      <c r="X20" s="22">
        <v>0</v>
      </c>
      <c r="Z20" s="39">
        <v>4.9399999999999999E-2</v>
      </c>
      <c r="AB20" s="22">
        <v>3000000</v>
      </c>
    </row>
    <row r="21" spans="1:28" ht="15.75" customHeight="1">
      <c r="A21" s="90" t="s">
        <v>225</v>
      </c>
      <c r="B21" s="43">
        <v>3.2099999999999997E-2</v>
      </c>
      <c r="D21" s="22">
        <v>100000000</v>
      </c>
      <c r="E21" s="42"/>
      <c r="F21" s="43">
        <v>3.5000000000000003E-2</v>
      </c>
      <c r="H21" s="22">
        <v>111000000</v>
      </c>
      <c r="I21" s="42"/>
      <c r="J21" s="43">
        <v>4.6899999999999997E-2</v>
      </c>
      <c r="L21" s="22">
        <v>152000000</v>
      </c>
      <c r="M21" s="42"/>
      <c r="N21" s="43">
        <v>4.7300000000000002E-2</v>
      </c>
      <c r="P21" s="22">
        <v>159000000</v>
      </c>
      <c r="Q21" s="42"/>
      <c r="R21" s="43">
        <v>5.2400000000000002E-2</v>
      </c>
      <c r="T21" s="22">
        <v>178000000</v>
      </c>
      <c r="U21" s="42"/>
      <c r="V21" s="43">
        <v>3.8100000000000002E-2</v>
      </c>
      <c r="X21" s="22">
        <v>363000000</v>
      </c>
      <c r="Y21" s="42"/>
      <c r="Z21" s="43">
        <v>5.2600000000000001E-2</v>
      </c>
      <c r="AB21" s="22">
        <v>541000000</v>
      </c>
    </row>
    <row r="22" spans="1:28" ht="15.75" customHeight="1">
      <c r="A22" s="92" t="s">
        <v>226</v>
      </c>
      <c r="B22" s="40">
        <v>4.2299999999999997E-2</v>
      </c>
      <c r="D22" s="22">
        <v>128000000</v>
      </c>
      <c r="E22" s="38"/>
      <c r="F22" s="40">
        <v>4.3299999999999998E-2</v>
      </c>
      <c r="H22" s="22">
        <v>129000000</v>
      </c>
      <c r="I22" s="38"/>
      <c r="J22" s="40">
        <v>4.3400000000000001E-2</v>
      </c>
      <c r="L22" s="22">
        <v>131000000</v>
      </c>
      <c r="M22" s="38"/>
      <c r="N22" s="40">
        <v>4.3171981670841297E-2</v>
      </c>
      <c r="P22" s="22">
        <v>132000000</v>
      </c>
      <c r="Q22" s="38"/>
      <c r="R22" s="40">
        <v>4.2500000000000003E-2</v>
      </c>
      <c r="T22" s="22">
        <v>129000000</v>
      </c>
      <c r="U22" s="38"/>
      <c r="V22" s="40">
        <v>4.2999999999999997E-2</v>
      </c>
      <c r="X22" s="22">
        <v>388000000</v>
      </c>
      <c r="Y22" s="38"/>
      <c r="Z22" s="40">
        <v>4.1599999999999998E-2</v>
      </c>
      <c r="AB22" s="22">
        <v>374000000</v>
      </c>
    </row>
    <row r="23" spans="1:28" ht="15.75" customHeight="1">
      <c r="A23" s="90" t="s">
        <v>227</v>
      </c>
      <c r="B23" s="43">
        <v>4.7399999999999998E-2</v>
      </c>
      <c r="D23" s="22">
        <v>130000000</v>
      </c>
      <c r="E23" s="42"/>
      <c r="F23" s="43">
        <v>5.21E-2</v>
      </c>
      <c r="H23" s="22">
        <v>145000000</v>
      </c>
      <c r="I23" s="42"/>
      <c r="J23" s="43">
        <v>5.6399999999999999E-2</v>
      </c>
      <c r="L23" s="22">
        <v>149000000</v>
      </c>
      <c r="M23" s="42"/>
      <c r="N23" s="43">
        <v>5.7560500810786799E-2</v>
      </c>
      <c r="P23" s="22">
        <v>143000000</v>
      </c>
      <c r="Q23" s="42"/>
      <c r="R23" s="43">
        <v>5.8900000000000001E-2</v>
      </c>
      <c r="T23" s="22">
        <v>141000000</v>
      </c>
      <c r="U23" s="42"/>
      <c r="V23" s="43">
        <v>5.1900000000000002E-2</v>
      </c>
      <c r="X23" s="22">
        <v>424000000</v>
      </c>
      <c r="Y23" s="42"/>
      <c r="Z23" s="43">
        <v>5.9400000000000001E-2</v>
      </c>
      <c r="AB23" s="22">
        <v>412000000</v>
      </c>
    </row>
    <row r="24" spans="1:28" ht="15.75" hidden="1" customHeight="1">
      <c r="A24" s="30" t="s">
        <v>246</v>
      </c>
      <c r="B24" s="39">
        <v>8.8400000000000006E-2</v>
      </c>
      <c r="D24" s="22">
        <v>0</v>
      </c>
      <c r="F24" s="39">
        <v>9.5100000000000004E-2</v>
      </c>
      <c r="H24" s="22">
        <v>0</v>
      </c>
      <c r="J24" s="39">
        <v>9.6199999999999994E-2</v>
      </c>
      <c r="L24" s="22">
        <v>0</v>
      </c>
      <c r="N24" s="39">
        <v>9.52745405159037E-2</v>
      </c>
      <c r="P24" s="22">
        <v>53000000</v>
      </c>
      <c r="R24" s="39">
        <v>9.9299999999999999E-2</v>
      </c>
      <c r="T24" s="22">
        <v>53000000</v>
      </c>
      <c r="V24" s="39">
        <v>9.3399999999999997E-2</v>
      </c>
      <c r="X24" s="22">
        <v>0</v>
      </c>
      <c r="Z24" s="39">
        <v>0.1031</v>
      </c>
      <c r="AB24" s="22">
        <v>158000000</v>
      </c>
    </row>
    <row r="25" spans="1:28" ht="15.75" hidden="1" customHeight="1">
      <c r="A25" s="30" t="s">
        <v>229</v>
      </c>
      <c r="B25" s="39">
        <v>6.5000000000000002E-2</v>
      </c>
      <c r="D25" s="22">
        <v>0</v>
      </c>
      <c r="F25" s="39">
        <v>6.6600000000000006E-2</v>
      </c>
      <c r="H25" s="22">
        <v>0</v>
      </c>
      <c r="J25" s="39">
        <v>6.8900000000000003E-2</v>
      </c>
      <c r="L25" s="22">
        <v>0</v>
      </c>
      <c r="N25" s="39">
        <v>6.9663283814409296E-2</v>
      </c>
      <c r="P25" s="22">
        <v>76000000</v>
      </c>
      <c r="R25" s="39">
        <v>7.2499999999999995E-2</v>
      </c>
      <c r="T25" s="22">
        <v>68000000</v>
      </c>
      <c r="V25" s="39">
        <v>6.6900000000000001E-2</v>
      </c>
      <c r="X25" s="22">
        <v>0</v>
      </c>
      <c r="Z25" s="39">
        <v>7.3899999999999993E-2</v>
      </c>
      <c r="AB25" s="22">
        <v>204000000</v>
      </c>
    </row>
    <row r="26" spans="1:28" ht="15.75" customHeight="1">
      <c r="A26" s="92" t="s">
        <v>229</v>
      </c>
      <c r="B26" s="40">
        <v>7.22E-2</v>
      </c>
      <c r="D26" s="20">
        <v>114000000</v>
      </c>
      <c r="E26" s="38"/>
      <c r="F26" s="40">
        <v>7.5200000000000003E-2</v>
      </c>
      <c r="H26" s="20">
        <v>123000000</v>
      </c>
      <c r="I26" s="38"/>
      <c r="J26" s="40">
        <v>7.7700000000000005E-2</v>
      </c>
      <c r="L26" s="20">
        <v>132000000</v>
      </c>
      <c r="M26" s="38"/>
      <c r="N26" s="40">
        <v>7.8299999999999995E-2</v>
      </c>
      <c r="P26" s="20">
        <v>129000000</v>
      </c>
      <c r="Q26" s="38"/>
      <c r="R26" s="40">
        <v>8.2100000000000006E-2</v>
      </c>
      <c r="T26" s="20">
        <v>121000000</v>
      </c>
      <c r="U26" s="38"/>
      <c r="V26" s="40">
        <v>7.51E-2</v>
      </c>
      <c r="X26" s="22">
        <v>369000000</v>
      </c>
      <c r="Y26" s="38"/>
      <c r="Z26" s="40">
        <v>8.43E-2</v>
      </c>
      <c r="AB26" s="22">
        <v>362000000</v>
      </c>
    </row>
    <row r="27" spans="1:28" ht="15.75" customHeight="1">
      <c r="A27" s="225" t="s">
        <v>230</v>
      </c>
      <c r="B27" s="43">
        <v>4.0800000000000003E-2</v>
      </c>
      <c r="D27" s="67">
        <v>625000000</v>
      </c>
      <c r="E27" s="42"/>
      <c r="F27" s="43">
        <v>4.3099999999999999E-2</v>
      </c>
      <c r="H27" s="67">
        <v>658000000</v>
      </c>
      <c r="I27" s="42"/>
      <c r="J27" s="43">
        <v>4.7500000000000001E-2</v>
      </c>
      <c r="L27" s="67">
        <v>728000000</v>
      </c>
      <c r="M27" s="42"/>
      <c r="N27" s="43">
        <v>4.7183581113457197E-2</v>
      </c>
      <c r="P27" s="67">
        <v>728000000</v>
      </c>
      <c r="Q27" s="42"/>
      <c r="R27" s="43">
        <v>4.8800000000000003E-2</v>
      </c>
      <c r="T27" s="67">
        <v>740000000</v>
      </c>
      <c r="U27" s="42"/>
      <c r="V27" s="43">
        <v>4.3799999999999999E-2</v>
      </c>
      <c r="X27" s="67">
        <v>2011000000</v>
      </c>
      <c r="Y27" s="42"/>
      <c r="Z27" s="43">
        <v>4.9200000000000001E-2</v>
      </c>
      <c r="AB27" s="67">
        <v>2211000000</v>
      </c>
    </row>
    <row r="28" spans="1:28" ht="15.75" customHeight="1">
      <c r="A28" s="213" t="s">
        <v>109</v>
      </c>
      <c r="B28" s="40">
        <v>3.5400000000000001E-2</v>
      </c>
      <c r="D28" s="21">
        <v>1120000000</v>
      </c>
      <c r="E28" s="38"/>
      <c r="F28" s="40">
        <v>3.6900000000000002E-2</v>
      </c>
      <c r="H28" s="21">
        <v>1192000000</v>
      </c>
      <c r="I28" s="38"/>
      <c r="J28" s="40">
        <v>4.2900000000000001E-2</v>
      </c>
      <c r="L28" s="21">
        <v>1302000000</v>
      </c>
      <c r="M28" s="38"/>
      <c r="N28" s="40">
        <v>4.3551956082801199E-2</v>
      </c>
      <c r="P28" s="21">
        <v>1312000000</v>
      </c>
      <c r="Q28" s="38"/>
      <c r="R28" s="40">
        <v>4.5600000000000002E-2</v>
      </c>
      <c r="T28" s="21">
        <v>1356000000</v>
      </c>
      <c r="U28" s="38"/>
      <c r="V28" s="40">
        <v>3.8399999999999997E-2</v>
      </c>
      <c r="X28" s="21">
        <v>3614000000</v>
      </c>
      <c r="Y28" s="38"/>
      <c r="Z28" s="40">
        <v>4.6699999999999998E-2</v>
      </c>
      <c r="AB28" s="21">
        <v>4129000000</v>
      </c>
    </row>
    <row r="29" spans="1:28" ht="15.75" customHeight="1">
      <c r="A29" s="90" t="s">
        <v>171</v>
      </c>
      <c r="B29" s="43">
        <v>2.5999999999999999E-2</v>
      </c>
      <c r="D29" s="22">
        <v>21000000</v>
      </c>
      <c r="E29" s="42"/>
      <c r="F29" s="43">
        <v>2.8500000000000001E-2</v>
      </c>
      <c r="H29" s="22">
        <v>20000000</v>
      </c>
      <c r="I29" s="42"/>
      <c r="J29" s="43">
        <v>3.2800000000000003E-2</v>
      </c>
      <c r="L29" s="22">
        <v>15000000</v>
      </c>
      <c r="M29" s="42"/>
      <c r="N29" s="43">
        <v>3.3842900386961701E-2</v>
      </c>
      <c r="P29" s="22">
        <v>18000000</v>
      </c>
      <c r="Q29" s="42"/>
      <c r="R29" s="43">
        <v>3.7100000000000001E-2</v>
      </c>
      <c r="T29" s="22">
        <v>19000000</v>
      </c>
      <c r="U29" s="42"/>
      <c r="V29" s="43">
        <v>2.8500000000000001E-2</v>
      </c>
      <c r="X29" s="22">
        <v>56000000</v>
      </c>
      <c r="Y29" s="42"/>
      <c r="Z29" s="43">
        <v>3.9199999999999999E-2</v>
      </c>
      <c r="AB29" s="22">
        <v>45000000</v>
      </c>
    </row>
    <row r="30" spans="1:28" ht="15.75" customHeight="1">
      <c r="A30" s="92" t="s">
        <v>172</v>
      </c>
      <c r="B30" s="40">
        <v>1.5599999999999999E-2</v>
      </c>
      <c r="D30" s="20">
        <v>16000000</v>
      </c>
      <c r="E30" s="38"/>
      <c r="F30" s="40">
        <v>4.6600000000000003E-2</v>
      </c>
      <c r="H30" s="20">
        <v>7000000</v>
      </c>
      <c r="I30" s="38"/>
      <c r="J30" s="40">
        <v>4.3099999999999999E-2</v>
      </c>
      <c r="L30" s="20">
        <v>9000000</v>
      </c>
      <c r="M30" s="38"/>
      <c r="N30" s="40">
        <v>3.89455323917259E-2</v>
      </c>
      <c r="P30" s="20">
        <v>5000000</v>
      </c>
      <c r="Q30" s="38"/>
      <c r="R30" s="40">
        <v>6.4199999999999993E-2</v>
      </c>
      <c r="T30" s="20">
        <v>2000000</v>
      </c>
      <c r="U30" s="38"/>
      <c r="V30" s="40">
        <v>3.15E-2</v>
      </c>
      <c r="X30" s="20">
        <v>32000000</v>
      </c>
      <c r="Y30" s="38"/>
      <c r="Z30" s="40">
        <v>6.4100000000000004E-2</v>
      </c>
      <c r="AB30" s="20">
        <v>8000000</v>
      </c>
    </row>
    <row r="31" spans="1:28" ht="15.75" customHeight="1">
      <c r="A31" s="211" t="s">
        <v>247</v>
      </c>
      <c r="B31" s="43">
        <v>3.15E-2</v>
      </c>
      <c r="D31" s="21">
        <v>1280000000</v>
      </c>
      <c r="E31" s="42"/>
      <c r="F31" s="43">
        <v>3.3300000000000003E-2</v>
      </c>
      <c r="H31" s="21">
        <v>1350000000</v>
      </c>
      <c r="I31" s="42"/>
      <c r="J31" s="43">
        <v>3.9100000000000003E-2</v>
      </c>
      <c r="L31" s="21">
        <v>1478000000</v>
      </c>
      <c r="M31" s="42"/>
      <c r="N31" s="43">
        <v>3.9816127910480899E-2</v>
      </c>
      <c r="P31" s="21">
        <v>1501000000</v>
      </c>
      <c r="Q31" s="42"/>
      <c r="R31" s="43">
        <v>4.1500000000000002E-2</v>
      </c>
      <c r="T31" s="21">
        <v>1538000000</v>
      </c>
      <c r="U31" s="42"/>
      <c r="V31" s="43">
        <v>3.4500000000000003E-2</v>
      </c>
      <c r="X31" s="21">
        <v>4108000000</v>
      </c>
      <c r="Y31" s="42"/>
      <c r="Z31" s="43">
        <v>4.2599999999999999E-2</v>
      </c>
      <c r="AB31" s="21">
        <v>4688000000</v>
      </c>
    </row>
    <row r="32" spans="1:28" ht="14.1" customHeight="1">
      <c r="A32" s="48" t="s">
        <v>264</v>
      </c>
      <c r="B32" s="38"/>
      <c r="E32" s="38"/>
      <c r="F32" s="38"/>
      <c r="I32" s="38"/>
      <c r="J32" s="38"/>
      <c r="M32" s="38"/>
      <c r="N32" s="38"/>
      <c r="Q32" s="38"/>
      <c r="R32" s="38"/>
      <c r="U32" s="38"/>
      <c r="V32" s="38"/>
      <c r="Y32" s="38"/>
      <c r="Z32" s="38"/>
    </row>
    <row r="33" spans="1:28" ht="14.1" customHeight="1">
      <c r="A33" s="90" t="s">
        <v>234</v>
      </c>
      <c r="B33" s="43">
        <v>1.2999999999999999E-3</v>
      </c>
      <c r="D33" s="17">
        <v>8000000</v>
      </c>
      <c r="E33" s="42"/>
      <c r="F33" s="43">
        <v>1.6999999999999999E-3</v>
      </c>
      <c r="H33" s="17">
        <v>11000000</v>
      </c>
      <c r="I33" s="42"/>
      <c r="J33" s="43">
        <v>6.0000000000000001E-3</v>
      </c>
      <c r="L33" s="17">
        <v>37000000</v>
      </c>
      <c r="M33" s="42"/>
      <c r="N33" s="43">
        <v>7.1327909819196697E-3</v>
      </c>
      <c r="P33" s="17">
        <v>42000000</v>
      </c>
      <c r="Q33" s="42"/>
      <c r="R33" s="43">
        <v>8.8000000000000005E-3</v>
      </c>
      <c r="T33" s="17">
        <v>52000000</v>
      </c>
      <c r="U33" s="42"/>
      <c r="V33" s="43">
        <v>2.8999999999999998E-3</v>
      </c>
      <c r="X33" s="17">
        <v>56000000</v>
      </c>
      <c r="Y33" s="42"/>
      <c r="Z33" s="43">
        <v>9.1999999999999998E-3</v>
      </c>
      <c r="AB33" s="17">
        <v>161000000</v>
      </c>
    </row>
    <row r="34" spans="1:28" ht="14.1" customHeight="1">
      <c r="A34" s="92" t="s">
        <v>236</v>
      </c>
      <c r="B34" s="40">
        <v>2.8E-3</v>
      </c>
      <c r="D34" s="22">
        <v>33000000</v>
      </c>
      <c r="E34" s="38"/>
      <c r="F34" s="40">
        <v>3.5000000000000001E-3</v>
      </c>
      <c r="H34" s="22">
        <v>39000000</v>
      </c>
      <c r="I34" s="38"/>
      <c r="J34" s="40">
        <v>9.4000000000000004E-3</v>
      </c>
      <c r="L34" s="22">
        <v>93000000</v>
      </c>
      <c r="M34" s="38"/>
      <c r="N34" s="40">
        <v>1.11993414932576E-2</v>
      </c>
      <c r="P34" s="22">
        <v>110000000</v>
      </c>
      <c r="Q34" s="38"/>
      <c r="R34" s="40">
        <v>1.24E-2</v>
      </c>
      <c r="T34" s="22">
        <v>116000000</v>
      </c>
      <c r="U34" s="38"/>
      <c r="V34" s="40">
        <v>5.1000000000000004E-3</v>
      </c>
      <c r="X34" s="22">
        <v>165000000</v>
      </c>
      <c r="Y34" s="38"/>
      <c r="Z34" s="40">
        <v>1.2699999999999999E-2</v>
      </c>
      <c r="AB34" s="22">
        <v>340000000</v>
      </c>
    </row>
    <row r="35" spans="1:28" ht="14.1" customHeight="1">
      <c r="A35" s="90" t="s">
        <v>235</v>
      </c>
      <c r="B35" s="43">
        <v>2.3999999999999998E-3</v>
      </c>
      <c r="D35" s="22">
        <v>10000000</v>
      </c>
      <c r="E35" s="42"/>
      <c r="F35" s="43">
        <v>3.8999999999999998E-3</v>
      </c>
      <c r="H35" s="22">
        <v>15000000</v>
      </c>
      <c r="I35" s="42"/>
      <c r="J35" s="43">
        <v>5.1000000000000004E-3</v>
      </c>
      <c r="L35" s="22">
        <v>18000000</v>
      </c>
      <c r="M35" s="42"/>
      <c r="N35" s="43">
        <v>5.1511756691385103E-3</v>
      </c>
      <c r="P35" s="22">
        <v>17000000</v>
      </c>
      <c r="Q35" s="42"/>
      <c r="R35" s="43">
        <v>5.8999999999999999E-3</v>
      </c>
      <c r="T35" s="22">
        <v>20000000</v>
      </c>
      <c r="U35" s="42"/>
      <c r="V35" s="43">
        <v>3.7000000000000002E-3</v>
      </c>
      <c r="X35" s="22">
        <v>43000000</v>
      </c>
      <c r="Y35" s="42"/>
      <c r="Z35" s="43">
        <v>5.8999999999999999E-3</v>
      </c>
      <c r="AB35" s="22">
        <v>58000000</v>
      </c>
    </row>
    <row r="36" spans="1:28" ht="14.1" customHeight="1">
      <c r="A36" s="92" t="s">
        <v>237</v>
      </c>
      <c r="B36" s="40">
        <v>1.2500000000000001E-2</v>
      </c>
      <c r="D36" s="20">
        <v>38000000</v>
      </c>
      <c r="E36" s="38"/>
      <c r="F36" s="40">
        <v>1.44E-2</v>
      </c>
      <c r="H36" s="20">
        <v>59000000</v>
      </c>
      <c r="I36" s="38"/>
      <c r="J36" s="40">
        <v>1.7000000000000001E-2</v>
      </c>
      <c r="L36" s="20">
        <v>79000000</v>
      </c>
      <c r="M36" s="38"/>
      <c r="N36" s="40">
        <v>1.88185272076993E-2</v>
      </c>
      <c r="P36" s="20">
        <v>94000000</v>
      </c>
      <c r="Q36" s="38"/>
      <c r="R36" s="40">
        <v>2.0500000000000001E-2</v>
      </c>
      <c r="T36" s="20">
        <v>109000000</v>
      </c>
      <c r="U36" s="38"/>
      <c r="V36" s="40">
        <v>1.49E-2</v>
      </c>
      <c r="X36" s="20">
        <v>176000000</v>
      </c>
      <c r="Y36" s="38"/>
      <c r="Z36" s="40">
        <v>2.07E-2</v>
      </c>
      <c r="AB36" s="20">
        <v>333000000</v>
      </c>
    </row>
    <row r="37" spans="1:28" ht="14.1" customHeight="1">
      <c r="A37" s="225" t="s">
        <v>251</v>
      </c>
      <c r="B37" s="43">
        <v>3.5000000000000001E-3</v>
      </c>
      <c r="D37" s="21">
        <v>89000000</v>
      </c>
      <c r="E37" s="42"/>
      <c r="F37" s="43">
        <v>4.7999999999999996E-3</v>
      </c>
      <c r="H37" s="21">
        <v>124000000</v>
      </c>
      <c r="I37" s="42"/>
      <c r="J37" s="43">
        <v>9.4000000000000004E-3</v>
      </c>
      <c r="L37" s="21">
        <v>227000000</v>
      </c>
      <c r="M37" s="42"/>
      <c r="N37" s="43">
        <v>1.09159596599395E-2</v>
      </c>
      <c r="P37" s="21">
        <v>263000000</v>
      </c>
      <c r="Q37" s="42"/>
      <c r="R37" s="43">
        <v>1.24E-2</v>
      </c>
      <c r="T37" s="21">
        <v>297000000</v>
      </c>
      <c r="U37" s="42"/>
      <c r="V37" s="43">
        <v>5.7999999999999996E-3</v>
      </c>
      <c r="X37" s="21">
        <v>440000000</v>
      </c>
      <c r="Y37" s="42"/>
      <c r="Z37" s="43">
        <v>1.2699999999999999E-2</v>
      </c>
      <c r="AB37" s="21">
        <v>892000000</v>
      </c>
    </row>
    <row r="38" spans="1:28" ht="14.1" hidden="1" customHeight="1">
      <c r="A38" s="30" t="s">
        <v>189</v>
      </c>
      <c r="B38" s="39">
        <v>5.0000000000000001E-4</v>
      </c>
      <c r="D38" s="22">
        <v>0</v>
      </c>
      <c r="F38" s="39">
        <v>1.2999999999999999E-3</v>
      </c>
      <c r="H38" s="22">
        <v>0</v>
      </c>
      <c r="J38" s="39">
        <v>6.7000000000000002E-3</v>
      </c>
      <c r="L38" s="22">
        <v>1000000</v>
      </c>
      <c r="N38" s="39">
        <v>9.5926784999458108E-3</v>
      </c>
      <c r="P38" s="22">
        <v>1000000</v>
      </c>
      <c r="R38" s="39">
        <v>1.1900000000000001E-2</v>
      </c>
      <c r="T38" s="22">
        <v>2000000</v>
      </c>
      <c r="V38" s="39">
        <v>4.0000000000000001E-3</v>
      </c>
      <c r="X38" s="22">
        <v>1000000</v>
      </c>
      <c r="Z38" s="39">
        <v>1.4500000000000001E-2</v>
      </c>
      <c r="AB38" s="22">
        <v>7000000</v>
      </c>
    </row>
    <row r="39" spans="1:28" ht="14.1" hidden="1" customHeight="1">
      <c r="A39" s="30" t="s">
        <v>190</v>
      </c>
      <c r="B39" s="39">
        <v>4.6199999999999998E-2</v>
      </c>
      <c r="D39" s="22">
        <v>0</v>
      </c>
      <c r="F39" s="39">
        <v>5.5399999999999998E-2</v>
      </c>
      <c r="H39" s="22">
        <v>0</v>
      </c>
      <c r="J39" s="39">
        <v>1.18E-2</v>
      </c>
      <c r="L39" s="22">
        <v>0</v>
      </c>
      <c r="N39" s="39">
        <v>2.1586212412838E-2</v>
      </c>
      <c r="P39" s="22">
        <v>1000000</v>
      </c>
      <c r="R39" s="39">
        <v>2.46E-2</v>
      </c>
      <c r="T39" s="22">
        <v>0</v>
      </c>
      <c r="V39" s="39">
        <v>1.55E-2</v>
      </c>
      <c r="X39" s="22">
        <v>0</v>
      </c>
      <c r="Z39" s="39">
        <v>2.58E-2</v>
      </c>
      <c r="AB39" s="22">
        <v>1000000</v>
      </c>
    </row>
    <row r="40" spans="1:28" ht="14.1" customHeight="1">
      <c r="A40" s="92" t="s">
        <v>128</v>
      </c>
      <c r="B40" s="40">
        <v>1.2999999999999999E-3</v>
      </c>
      <c r="D40" s="22">
        <v>0</v>
      </c>
      <c r="E40" s="38"/>
      <c r="F40" s="40">
        <v>2.8999999999999998E-3</v>
      </c>
      <c r="H40" s="22">
        <v>0</v>
      </c>
      <c r="I40" s="38"/>
      <c r="J40" s="40">
        <v>7.6E-3</v>
      </c>
      <c r="L40" s="22">
        <v>1000000</v>
      </c>
      <c r="M40" s="38"/>
      <c r="N40" s="40">
        <v>1.0729000000000001E-2</v>
      </c>
      <c r="P40" s="22">
        <v>2000000</v>
      </c>
      <c r="Q40" s="38"/>
      <c r="R40" s="40">
        <v>1.4312999999999999E-2</v>
      </c>
      <c r="T40" s="22">
        <v>2000000</v>
      </c>
      <c r="U40" s="38"/>
      <c r="V40" s="40">
        <v>5.3E-3</v>
      </c>
      <c r="X40" s="22">
        <v>1000000</v>
      </c>
      <c r="Y40" s="38"/>
      <c r="Z40" s="40">
        <v>1.5599999999999999E-2</v>
      </c>
      <c r="AB40" s="22">
        <v>8000000</v>
      </c>
    </row>
    <row r="41" spans="1:28" ht="14.1" customHeight="1">
      <c r="A41" s="90" t="s">
        <v>194</v>
      </c>
      <c r="B41" s="43">
        <v>1.4200000000000001E-2</v>
      </c>
      <c r="D41" s="22">
        <v>0</v>
      </c>
      <c r="E41" s="42"/>
      <c r="F41" s="43">
        <v>8.6E-3</v>
      </c>
      <c r="H41" s="22">
        <v>6000000</v>
      </c>
      <c r="I41" s="42"/>
      <c r="J41" s="43">
        <v>1.8700000000000001E-2</v>
      </c>
      <c r="L41" s="22">
        <v>24000000</v>
      </c>
      <c r="M41" s="42"/>
      <c r="N41" s="43">
        <v>1.9800000000000002E-2</v>
      </c>
      <c r="P41" s="22">
        <v>16000000</v>
      </c>
      <c r="Q41" s="42"/>
      <c r="R41" s="43">
        <v>1.9199999999999998E-2</v>
      </c>
      <c r="T41" s="22">
        <v>12000000</v>
      </c>
      <c r="U41" s="42"/>
      <c r="V41" s="43">
        <v>1.5299999999999999E-2</v>
      </c>
      <c r="X41" s="22">
        <v>30000000</v>
      </c>
      <c r="Y41" s="42"/>
      <c r="Z41" s="43">
        <v>2.5100000000000001E-2</v>
      </c>
      <c r="AB41" s="22">
        <v>72000000</v>
      </c>
    </row>
    <row r="42" spans="1:28" ht="14.1" customHeight="1">
      <c r="A42" s="92" t="s">
        <v>195</v>
      </c>
      <c r="B42" s="40">
        <v>1.84E-2</v>
      </c>
      <c r="D42" s="22">
        <v>35000000</v>
      </c>
      <c r="E42" s="38"/>
      <c r="F42" s="40">
        <v>2.2499999999999999E-2</v>
      </c>
      <c r="H42" s="22">
        <v>42000000</v>
      </c>
      <c r="I42" s="38"/>
      <c r="J42" s="40">
        <v>2.69E-2</v>
      </c>
      <c r="L42" s="22">
        <v>49000000</v>
      </c>
      <c r="M42" s="38"/>
      <c r="N42" s="40">
        <v>3.0200000000000001E-2</v>
      </c>
      <c r="P42" s="22">
        <v>60000000</v>
      </c>
      <c r="Q42" s="38"/>
      <c r="R42" s="40">
        <v>3.2099999999999997E-2</v>
      </c>
      <c r="T42" s="22">
        <v>65000000</v>
      </c>
      <c r="U42" s="38"/>
      <c r="V42" s="40">
        <v>2.2499999999999999E-2</v>
      </c>
      <c r="X42" s="22">
        <v>126000000</v>
      </c>
      <c r="Y42" s="38"/>
      <c r="Z42" s="40">
        <v>3.3799999999999997E-2</v>
      </c>
      <c r="AB42" s="22">
        <v>194000000</v>
      </c>
    </row>
    <row r="43" spans="1:28" ht="14.1" customHeight="1">
      <c r="A43" s="90" t="s">
        <v>196</v>
      </c>
      <c r="B43" s="43">
        <v>4.6699999999999998E-2</v>
      </c>
      <c r="D43" s="20">
        <v>19000000</v>
      </c>
      <c r="E43" s="42"/>
      <c r="F43" s="43">
        <v>4.2200000000000001E-2</v>
      </c>
      <c r="H43" s="20">
        <v>18000000</v>
      </c>
      <c r="I43" s="42"/>
      <c r="J43" s="43">
        <v>4.1300000000000003E-2</v>
      </c>
      <c r="L43" s="20">
        <v>17000000</v>
      </c>
      <c r="M43" s="42"/>
      <c r="N43" s="43">
        <v>4.2000000000000003E-2</v>
      </c>
      <c r="P43" s="20">
        <v>17000000</v>
      </c>
      <c r="Q43" s="42"/>
      <c r="R43" s="43">
        <v>4.1300000000000003E-2</v>
      </c>
      <c r="T43" s="20">
        <v>17000000</v>
      </c>
      <c r="U43" s="42"/>
      <c r="V43" s="43">
        <v>4.3400000000000001E-2</v>
      </c>
      <c r="X43" s="20">
        <v>54000000</v>
      </c>
      <c r="Y43" s="42"/>
      <c r="Z43" s="43">
        <v>4.0899999999999999E-2</v>
      </c>
      <c r="AB43" s="20">
        <v>51000000</v>
      </c>
    </row>
    <row r="44" spans="1:28" ht="14.1" customHeight="1">
      <c r="A44" s="213" t="s">
        <v>197</v>
      </c>
      <c r="B44" s="40">
        <v>2.35E-2</v>
      </c>
      <c r="D44" s="67">
        <v>54000000</v>
      </c>
      <c r="E44" s="38"/>
      <c r="F44" s="40">
        <v>2.2200000000000001E-2</v>
      </c>
      <c r="H44" s="67">
        <v>66000000</v>
      </c>
      <c r="I44" s="38"/>
      <c r="J44" s="40">
        <v>2.5600000000000001E-2</v>
      </c>
      <c r="L44" s="67">
        <v>90000000</v>
      </c>
      <c r="M44" s="38"/>
      <c r="N44" s="40">
        <v>2.9059156004633602E-2</v>
      </c>
      <c r="P44" s="67">
        <v>93000000</v>
      </c>
      <c r="Q44" s="38"/>
      <c r="R44" s="40">
        <v>3.0700000000000002E-2</v>
      </c>
      <c r="T44" s="67">
        <v>94000000</v>
      </c>
      <c r="U44" s="38"/>
      <c r="V44" s="40">
        <v>2.3900000000000001E-2</v>
      </c>
      <c r="X44" s="67">
        <v>210000000</v>
      </c>
      <c r="Y44" s="38"/>
      <c r="Z44" s="40">
        <v>3.2199999999999999E-2</v>
      </c>
      <c r="AB44" s="67">
        <v>317000000</v>
      </c>
    </row>
    <row r="45" spans="1:28" ht="14.1" customHeight="1">
      <c r="A45" s="225" t="s">
        <v>213</v>
      </c>
      <c r="B45" s="43">
        <v>2.3E-2</v>
      </c>
      <c r="D45" s="67">
        <v>54000000</v>
      </c>
      <c r="E45" s="42"/>
      <c r="F45" s="43">
        <v>2.18E-2</v>
      </c>
      <c r="H45" s="67">
        <v>66000000</v>
      </c>
      <c r="I45" s="42"/>
      <c r="J45" s="43">
        <v>2.4799999999999999E-2</v>
      </c>
      <c r="L45" s="67">
        <v>91000000</v>
      </c>
      <c r="M45" s="42"/>
      <c r="N45" s="43">
        <v>2.8367183679679001E-2</v>
      </c>
      <c r="P45" s="67">
        <v>95000000</v>
      </c>
      <c r="Q45" s="42"/>
      <c r="R45" s="43">
        <v>0.03</v>
      </c>
      <c r="T45" s="67">
        <v>96000000</v>
      </c>
      <c r="U45" s="42"/>
      <c r="V45" s="43">
        <v>2.3300000000000001E-2</v>
      </c>
      <c r="X45" s="67">
        <v>211000000</v>
      </c>
      <c r="Y45" s="42"/>
      <c r="Z45" s="43">
        <v>3.1300000000000001E-2</v>
      </c>
      <c r="AB45" s="67">
        <v>325000000</v>
      </c>
    </row>
    <row r="46" spans="1:28" ht="14.1" customHeight="1">
      <c r="A46" s="210" t="s">
        <v>252</v>
      </c>
      <c r="B46" s="40">
        <v>5.1999999999999998E-3</v>
      </c>
      <c r="D46" s="21">
        <v>143000000</v>
      </c>
      <c r="E46" s="38"/>
      <c r="F46" s="40">
        <v>6.6E-3</v>
      </c>
      <c r="H46" s="21">
        <v>190000000</v>
      </c>
      <c r="I46" s="38"/>
      <c r="J46" s="40">
        <v>1.14E-2</v>
      </c>
      <c r="L46" s="21">
        <v>318000000</v>
      </c>
      <c r="M46" s="38"/>
      <c r="N46" s="40">
        <v>1.3049589304997699E-2</v>
      </c>
      <c r="P46" s="21">
        <v>358000000</v>
      </c>
      <c r="Q46" s="38"/>
      <c r="R46" s="40">
        <v>1.4500000000000001E-2</v>
      </c>
      <c r="T46" s="21">
        <v>393000000</v>
      </c>
      <c r="U46" s="38"/>
      <c r="V46" s="40">
        <v>7.7000000000000002E-3</v>
      </c>
      <c r="X46" s="21">
        <v>651000000</v>
      </c>
      <c r="Y46" s="38"/>
      <c r="Z46" s="40">
        <v>1.5100000000000001E-2</v>
      </c>
      <c r="AB46" s="21">
        <v>1217000000</v>
      </c>
    </row>
    <row r="47" spans="1:28" ht="14.1" customHeight="1">
      <c r="A47" s="62" t="s">
        <v>265</v>
      </c>
      <c r="B47" s="108">
        <v>2.63E-2</v>
      </c>
      <c r="E47" s="42"/>
      <c r="F47" s="108">
        <v>2.6700000000000002E-2</v>
      </c>
      <c r="I47" s="42"/>
      <c r="J47" s="108">
        <v>2.7699999999999999E-2</v>
      </c>
      <c r="M47" s="42"/>
      <c r="N47" s="108">
        <v>2.6766538605483201E-2</v>
      </c>
      <c r="Q47" s="42"/>
      <c r="R47" s="108">
        <v>2.7E-2</v>
      </c>
      <c r="U47" s="62"/>
      <c r="V47" s="108">
        <v>2.6800000000000001E-2</v>
      </c>
      <c r="Y47" s="62"/>
      <c r="Z47" s="108">
        <v>2.75E-2</v>
      </c>
    </row>
    <row r="48" spans="1:28" ht="14.1" customHeight="1">
      <c r="A48" s="61" t="s">
        <v>266</v>
      </c>
      <c r="B48" s="109">
        <v>2.8199999999999999E-2</v>
      </c>
      <c r="D48" s="22">
        <v>1137000000</v>
      </c>
      <c r="E48" s="38"/>
      <c r="F48" s="109">
        <v>2.87E-2</v>
      </c>
      <c r="H48" s="22">
        <v>1160000000</v>
      </c>
      <c r="I48" s="38"/>
      <c r="J48" s="109">
        <v>3.09E-2</v>
      </c>
      <c r="L48" s="22">
        <v>1160000000</v>
      </c>
      <c r="M48" s="38"/>
      <c r="N48" s="109">
        <v>3.0444987050309701E-2</v>
      </c>
      <c r="P48" s="22">
        <v>1143000000</v>
      </c>
      <c r="Q48" s="38"/>
      <c r="R48" s="109">
        <v>3.1E-2</v>
      </c>
      <c r="T48" s="22">
        <v>1145000000</v>
      </c>
      <c r="U48" s="61"/>
      <c r="V48" s="109">
        <v>2.93E-2</v>
      </c>
      <c r="X48" s="22">
        <v>3457000000</v>
      </c>
      <c r="Y48" s="61"/>
      <c r="Z48" s="109">
        <v>3.1800000000000002E-2</v>
      </c>
      <c r="AB48" s="22">
        <v>3471000000</v>
      </c>
    </row>
    <row r="49" spans="1:28" ht="14.1" customHeight="1">
      <c r="A49" s="62" t="s">
        <v>267</v>
      </c>
      <c r="B49" s="108">
        <v>2.8299999999999999E-2</v>
      </c>
      <c r="D49" s="22">
        <v>1140000000</v>
      </c>
      <c r="E49" s="42"/>
      <c r="F49" s="108">
        <v>2.8799999999999999E-2</v>
      </c>
      <c r="H49" s="22">
        <v>1163000000</v>
      </c>
      <c r="I49" s="42"/>
      <c r="J49" s="108">
        <v>3.1E-2</v>
      </c>
      <c r="L49" s="22">
        <v>1164000000</v>
      </c>
      <c r="M49" s="42"/>
      <c r="N49" s="108">
        <v>3.05668840029211E-2</v>
      </c>
      <c r="P49" s="22">
        <v>1147000000</v>
      </c>
      <c r="Q49" s="42"/>
      <c r="R49" s="108">
        <v>3.1199999999999999E-2</v>
      </c>
      <c r="T49" s="22">
        <v>1150000000</v>
      </c>
      <c r="U49" s="42"/>
      <c r="V49" s="108">
        <v>2.93E-2</v>
      </c>
      <c r="X49" s="22">
        <v>3467000000</v>
      </c>
      <c r="Y49" s="42"/>
      <c r="Z49" s="108">
        <v>3.1899999999999998E-2</v>
      </c>
      <c r="AB49" s="22">
        <v>3488000000</v>
      </c>
    </row>
    <row r="50" spans="1:28" ht="14.1" customHeight="1">
      <c r="A50" s="210" t="s">
        <v>268</v>
      </c>
      <c r="B50" s="236">
        <v>2.5000000000000001E-3</v>
      </c>
      <c r="C50" s="219"/>
      <c r="D50" s="217">
        <v>89000000</v>
      </c>
      <c r="E50" s="223"/>
      <c r="F50" s="236">
        <v>3.5000000000000001E-3</v>
      </c>
      <c r="G50" s="219"/>
      <c r="H50" s="217">
        <v>124000000</v>
      </c>
      <c r="I50" s="223"/>
      <c r="J50" s="236">
        <v>7.1999999999999998E-3</v>
      </c>
      <c r="K50" s="219"/>
      <c r="L50" s="217">
        <v>227000000</v>
      </c>
      <c r="M50" s="223"/>
      <c r="N50" s="236">
        <v>8.3159462087285894E-3</v>
      </c>
      <c r="O50" s="219"/>
      <c r="P50" s="217">
        <v>263000000</v>
      </c>
      <c r="Q50" s="223"/>
      <c r="R50" s="236">
        <v>9.4999999999999998E-3</v>
      </c>
      <c r="S50" s="219"/>
      <c r="T50" s="217">
        <v>297000000</v>
      </c>
      <c r="U50" s="223"/>
      <c r="V50" s="236">
        <v>4.3E-3</v>
      </c>
      <c r="W50" s="219"/>
      <c r="X50" s="217">
        <v>440000000</v>
      </c>
      <c r="Y50" s="223"/>
      <c r="Z50" s="236">
        <v>9.7000000000000003E-3</v>
      </c>
      <c r="AA50" s="219"/>
      <c r="AB50" s="217">
        <v>892000000</v>
      </c>
    </row>
    <row r="51" spans="1:28" ht="14.1" customHeight="1">
      <c r="A51" s="111"/>
      <c r="B51" s="107"/>
      <c r="D51" s="17"/>
      <c r="E51" s="42"/>
      <c r="F51" s="107"/>
      <c r="H51" s="17"/>
      <c r="I51" s="42"/>
      <c r="J51" s="107"/>
      <c r="L51" s="17"/>
      <c r="M51" s="42"/>
      <c r="N51" s="107"/>
      <c r="P51" s="17"/>
      <c r="Q51" s="42"/>
      <c r="R51" s="107"/>
      <c r="T51" s="17"/>
      <c r="U51" s="42"/>
      <c r="V51" s="107"/>
      <c r="X51" s="17"/>
      <c r="Y51" s="42"/>
      <c r="Z51" s="107"/>
      <c r="AB51" s="17"/>
    </row>
    <row r="52" spans="1:28" ht="16.7" customHeight="1">
      <c r="A52" s="100"/>
      <c r="B52" s="100"/>
      <c r="E52" s="100"/>
      <c r="F52" s="100"/>
      <c r="I52" s="100"/>
      <c r="J52" s="100"/>
      <c r="M52" s="100"/>
      <c r="N52" s="100"/>
      <c r="Q52" s="100"/>
      <c r="R52" s="100"/>
      <c r="U52" s="100"/>
      <c r="V52" s="100"/>
      <c r="Y52" s="100"/>
      <c r="Z52" s="100"/>
    </row>
    <row r="53" spans="1:28" ht="23.25" customHeight="1">
      <c r="A53" s="248" t="s">
        <v>269</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row>
    <row r="54" spans="1:28" ht="16.7" customHeigh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row>
  </sheetData>
  <mergeCells count="13">
    <mergeCell ref="A54:AB54"/>
    <mergeCell ref="A53:AB53"/>
    <mergeCell ref="A1:AB1"/>
    <mergeCell ref="N4:P4"/>
    <mergeCell ref="R4:T4"/>
    <mergeCell ref="V4:X4"/>
    <mergeCell ref="Z4:AB4"/>
    <mergeCell ref="V3:AB3"/>
    <mergeCell ref="B4:D4"/>
    <mergeCell ref="F4:H4"/>
    <mergeCell ref="B3:T3"/>
    <mergeCell ref="J4:L4"/>
    <mergeCell ref="A2:AB2"/>
  </mergeCells>
  <pageMargins left="0.75" right="0.75" top="1" bottom="1" header="0.5" footer="0.5"/>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Financial Supplement</vt:lpstr>
      <vt:lpstr>Cover</vt:lpstr>
      <vt:lpstr>Table of Contents</vt:lpstr>
      <vt:lpstr>Consolidated Financial Highligh</vt:lpstr>
      <vt:lpstr>Consolidated Statements of Oper</vt:lpstr>
      <vt:lpstr>Consolidated Balance Sheets</vt:lpstr>
      <vt:lpstr>Loans and Deposits</vt:lpstr>
      <vt:lpstr>Average Balance Sheets and Annu</vt:lpstr>
      <vt:lpstr>Average Annualized Yields</vt:lpstr>
      <vt:lpstr>Segment Financial Highlights</vt:lpstr>
      <vt:lpstr>Credit Related Information</vt:lpstr>
      <vt:lpstr>Nonaccrual loans and leases</vt:lpstr>
      <vt:lpstr>Loans and Leases 90 Days or Mor</vt:lpstr>
      <vt:lpstr>Charge-offs Recoveries and Rela</vt:lpstr>
      <vt:lpstr>Summary of Changes in the Compo</vt:lpstr>
      <vt:lpstr>Capital and Ratios</vt:lpstr>
      <vt:lpstr>Key Performance Metrics Non-GAA</vt:lpstr>
      <vt:lpstr>Segments Non-GAAP QTD</vt:lpstr>
      <vt:lpstr>Segments Non-GAAP YTD</vt:lpstr>
      <vt:lpstr>Appendix</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Workiva</dc:creator>
  <cp:keywords>wDesk</cp:keywords>
  <cp:lastModifiedBy>Schwartz, Matthew</cp:lastModifiedBy>
  <cp:revision>2</cp:revision>
  <dcterms:created xsi:type="dcterms:W3CDTF">2020-10-09T20:34:46Z</dcterms:created>
  <dcterms:modified xsi:type="dcterms:W3CDTF">2020-10-15T16:50:30Z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A44787D4-0540-4523-9961-78E4036D8C6D}">
    <vt:lpwstr>{C6898870-958C-468B-A2CF-7ED0CCF3C016}</vt:lpwstr>
  </property>
</Properties>
</file>