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8295" windowHeight="4050" tabRatio="858" firstSheet="9" activeTab="13"/>
  </bookViews>
  <sheets>
    <sheet name="Financial Supplement" sheetId="1" r:id="rId1"/>
    <sheet name="Cover" sheetId="2" r:id="rId2"/>
    <sheet name="Table of Contents" sheetId="3" r:id="rId3"/>
    <sheet name="Consolidated Financial Highligh" sheetId="4" r:id="rId4"/>
    <sheet name="Consolidated Statements of Oper" sheetId="5" r:id="rId5"/>
    <sheet name="Consolidated Balance Sheets " sheetId="6" r:id="rId6"/>
    <sheet name="Loans and Deposits" sheetId="7" r:id="rId7"/>
    <sheet name="Average Balance Sheets and Annu" sheetId="8" r:id="rId8"/>
    <sheet name="Average Annualized Yields" sheetId="9" r:id="rId9"/>
    <sheet name="Segment Financial Highlights " sheetId="10" r:id="rId10"/>
    <sheet name="Nonaccrual loans and leases" sheetId="12" r:id="rId11"/>
    <sheet name="Loans and Leases 90 Days or Mor" sheetId="13" r:id="rId12"/>
    <sheet name="Charge-offs, Recoveries and Rel" sheetId="14" r:id="rId13"/>
    <sheet name="Summary of Changes in the Compo" sheetId="15" r:id="rId14"/>
    <sheet name="Capital and Ratios" sheetId="16" r:id="rId15"/>
    <sheet name="Key Performance Metrics, Non-GA" sheetId="17" r:id="rId16"/>
    <sheet name="Segments Non-GAAP QTD" sheetId="19" r:id="rId17"/>
    <sheet name="Segments Non-GAAP YTD" sheetId="20" r:id="rId18"/>
    <sheet name="Appendix" sheetId="21" r:id="rId19"/>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'Average Balance Sheets and Annu'!$A$1:$AB$83</definedName>
    <definedName name="_xlnm.Print_Area" localSheetId="14">'Capital and Ratios'!$A$1:$AA$36</definedName>
    <definedName name="_xlnm.Print_Area" localSheetId="12">'Charge-offs, Recoveries and Rel'!$A$1:$Z$76</definedName>
    <definedName name="_xlnm.Print_Area" localSheetId="5">'Consolidated Balance Sheets '!$A$1:$R$55</definedName>
    <definedName name="_xlnm.Print_Area" localSheetId="3">'Consolidated Financial Highligh'!$A$1:$Z$68</definedName>
    <definedName name="_xlnm.Print_Area" localSheetId="4">'Consolidated Statements of Oper'!$A$1:$Z$47</definedName>
    <definedName name="_xlnm.Print_Area" localSheetId="1">Cover!$A$1:$F$29</definedName>
    <definedName name="_xlnm.Print_Area" localSheetId="0">'Financial Supplement'!$A$1:$Z$100</definedName>
    <definedName name="_xlnm.Print_Area" localSheetId="15">'Key Performance Metrics, Non-GA'!$A$1:$AA$160</definedName>
    <definedName name="_xlnm.Print_Area" localSheetId="6">'Loans and Deposits'!$A$1:$S$29</definedName>
    <definedName name="_xlnm.Print_Area" localSheetId="10">'Nonaccrual loans and leases'!$A$1:$S$29</definedName>
    <definedName name="_xlnm.Print_Area" localSheetId="9">'Segment Financial Highlights '!$A$1:$Z$125</definedName>
    <definedName name="_xlnm.Print_Area" localSheetId="16">'Segments Non-GAAP QTD'!$A$1:$Y$46</definedName>
    <definedName name="_xlnm.Print_Area" localSheetId="17">'Segments Non-GAAP YTD'!$A$1:$Q$24</definedName>
    <definedName name="_xlnm.Print_Area" localSheetId="13">'Summary of Changes in the Compo'!$A$1:$Z$37</definedName>
    <definedName name="_xlnm.Print_Area" localSheetId="2">'Table of Contents'!$A$1:$E$33</definedName>
  </definedNames>
  <calcPr calcId="145621"/>
</workbook>
</file>

<file path=xl/calcChain.xml><?xml version="1.0" encoding="utf-8"?>
<calcChain xmlns="http://schemas.openxmlformats.org/spreadsheetml/2006/main">
  <c r="C118" i="17" l="1"/>
  <c r="E118" i="17"/>
  <c r="E122" i="17" s="1"/>
  <c r="G118" i="17"/>
  <c r="G122" i="17" s="1"/>
  <c r="I118" i="17"/>
  <c r="K118" i="17"/>
  <c r="K122" i="17" s="1"/>
  <c r="U118" i="17"/>
  <c r="W118" i="17"/>
  <c r="I122" i="17"/>
  <c r="B123" i="17"/>
  <c r="B124" i="17"/>
  <c r="O22" i="20"/>
  <c r="M22" i="20"/>
  <c r="K22" i="20"/>
  <c r="G22" i="20"/>
  <c r="E22" i="20"/>
  <c r="C22" i="20"/>
  <c r="Q16" i="20"/>
  <c r="O16" i="20"/>
  <c r="M16" i="20"/>
  <c r="K16" i="20"/>
  <c r="I16" i="20"/>
  <c r="G16" i="20"/>
  <c r="E16" i="20"/>
  <c r="C16" i="20"/>
  <c r="O10" i="20"/>
  <c r="M10" i="20"/>
  <c r="K10" i="20"/>
  <c r="I10" i="20"/>
  <c r="G10" i="20"/>
  <c r="E10" i="20"/>
  <c r="C10" i="20"/>
  <c r="Q9" i="20"/>
  <c r="Q10" i="20" s="1"/>
  <c r="A10" i="20" s="1"/>
  <c r="I9" i="20"/>
  <c r="A8" i="20"/>
  <c r="Q44" i="19"/>
  <c r="O44" i="19"/>
  <c r="M44" i="19"/>
  <c r="K44" i="19"/>
  <c r="I44" i="19"/>
  <c r="G44" i="19"/>
  <c r="E44" i="19"/>
  <c r="C44" i="19"/>
  <c r="B44" i="19"/>
  <c r="B41" i="19"/>
  <c r="Q38" i="19"/>
  <c r="O38" i="19"/>
  <c r="M38" i="19"/>
  <c r="K38" i="19"/>
  <c r="I38" i="19"/>
  <c r="G38" i="19"/>
  <c r="E38" i="19"/>
  <c r="C38" i="19"/>
  <c r="B38" i="19"/>
  <c r="O32" i="19"/>
  <c r="M32" i="19"/>
  <c r="K32" i="19"/>
  <c r="G32" i="19"/>
  <c r="E32" i="19"/>
  <c r="C32" i="19"/>
  <c r="Q31" i="19"/>
  <c r="Q32" i="19" s="1"/>
  <c r="I31" i="19"/>
  <c r="I32" i="19" s="1"/>
  <c r="B30" i="19"/>
  <c r="A30" i="19"/>
  <c r="B22" i="19"/>
  <c r="B45" i="19" s="1"/>
  <c r="Y21" i="19"/>
  <c r="W21" i="19"/>
  <c r="U21" i="19"/>
  <c r="S21" i="19"/>
  <c r="Q21" i="19"/>
  <c r="O21" i="19"/>
  <c r="M21" i="19"/>
  <c r="K21" i="19"/>
  <c r="I21" i="19"/>
  <c r="G21" i="19"/>
  <c r="E21" i="19"/>
  <c r="C21" i="19"/>
  <c r="B16" i="19"/>
  <c r="B39" i="19" s="1"/>
  <c r="Y15" i="19"/>
  <c r="W15" i="19"/>
  <c r="U15" i="19"/>
  <c r="S15" i="19"/>
  <c r="Q15" i="19"/>
  <c r="O15" i="19"/>
  <c r="M15" i="19"/>
  <c r="K15" i="19"/>
  <c r="I15" i="19"/>
  <c r="G15" i="19"/>
  <c r="E15" i="19"/>
  <c r="C15" i="19"/>
  <c r="G11" i="19"/>
  <c r="W9" i="19"/>
  <c r="U9" i="19"/>
  <c r="S9" i="19"/>
  <c r="O9" i="19"/>
  <c r="M9" i="19"/>
  <c r="K9" i="19"/>
  <c r="G9" i="19"/>
  <c r="E9" i="19"/>
  <c r="C9" i="19"/>
  <c r="Y8" i="19"/>
  <c r="Y9" i="19" s="1"/>
  <c r="Q8" i="19"/>
  <c r="Q9" i="19" s="1"/>
  <c r="I8" i="19"/>
  <c r="I9" i="19" s="1"/>
  <c r="A7" i="19"/>
  <c r="B101" i="17"/>
  <c r="B100" i="17"/>
  <c r="B97" i="17"/>
  <c r="B96" i="17"/>
  <c r="B91" i="17"/>
  <c r="B89" i="17"/>
  <c r="B88" i="17"/>
  <c r="B85" i="17"/>
  <c r="B84" i="17"/>
  <c r="B82" i="17"/>
  <c r="B81" i="17"/>
  <c r="B79" i="17"/>
  <c r="B78" i="17"/>
  <c r="Y75" i="17"/>
  <c r="W75" i="17"/>
  <c r="U75" i="17"/>
  <c r="Q75" i="17"/>
  <c r="M75" i="17"/>
  <c r="K75" i="17"/>
  <c r="I75" i="17"/>
  <c r="G75" i="17"/>
  <c r="E75" i="17"/>
  <c r="C75" i="17"/>
  <c r="B75" i="17"/>
  <c r="Y74" i="17"/>
  <c r="W74" i="17"/>
  <c r="U74" i="17"/>
  <c r="Q74" i="17"/>
  <c r="M74" i="17"/>
  <c r="K74" i="17"/>
  <c r="I74" i="17"/>
  <c r="G74" i="17"/>
  <c r="E74" i="17"/>
  <c r="C74" i="17"/>
  <c r="B74" i="17"/>
  <c r="W71" i="17"/>
  <c r="U71" i="17"/>
  <c r="K71" i="17"/>
  <c r="I71" i="17"/>
  <c r="G71" i="17"/>
  <c r="E71" i="17"/>
  <c r="C71" i="17"/>
  <c r="Q71" i="17" s="1"/>
  <c r="B71" i="17"/>
  <c r="W70" i="17"/>
  <c r="U70" i="17"/>
  <c r="K70" i="17"/>
  <c r="I70" i="17"/>
  <c r="G70" i="17"/>
  <c r="E70" i="17"/>
  <c r="C70" i="17"/>
  <c r="B70" i="17"/>
  <c r="A56" i="17"/>
  <c r="A60" i="17" s="1"/>
  <c r="A53" i="17"/>
  <c r="A49" i="17" s="1"/>
  <c r="A52" i="17"/>
  <c r="A48" i="17" s="1"/>
  <c r="A51" i="17"/>
  <c r="A47" i="17" s="1"/>
  <c r="W40" i="17"/>
  <c r="U40" i="17"/>
  <c r="K40" i="17"/>
  <c r="I40" i="17"/>
  <c r="G40" i="17"/>
  <c r="E40" i="17"/>
  <c r="C40" i="17"/>
  <c r="B40" i="17"/>
  <c r="W39" i="17"/>
  <c r="U39" i="17"/>
  <c r="K39" i="17"/>
  <c r="I39" i="17"/>
  <c r="G39" i="17"/>
  <c r="G41" i="17" s="1"/>
  <c r="E39" i="17"/>
  <c r="C39" i="17"/>
  <c r="Q39" i="17" s="1"/>
  <c r="B39" i="17"/>
  <c r="W36" i="17"/>
  <c r="U36" i="17"/>
  <c r="K36" i="17"/>
  <c r="I36" i="17"/>
  <c r="G36" i="17"/>
  <c r="E36" i="17"/>
  <c r="C36" i="17"/>
  <c r="Q36" i="17" s="1"/>
  <c r="B36" i="17"/>
  <c r="W35" i="17"/>
  <c r="W37" i="17" s="1"/>
  <c r="U35" i="17"/>
  <c r="K35" i="17"/>
  <c r="I35" i="17"/>
  <c r="G35" i="17"/>
  <c r="G37" i="17" s="1"/>
  <c r="E35" i="17"/>
  <c r="C35" i="17"/>
  <c r="Q35" i="17" s="1"/>
  <c r="B35" i="17"/>
  <c r="V26" i="15"/>
  <c r="T26" i="15"/>
  <c r="X26" i="15" s="1"/>
  <c r="P26" i="15"/>
  <c r="R26" i="15" s="1"/>
  <c r="L26" i="15"/>
  <c r="N26" i="15" s="1"/>
  <c r="A117" i="10"/>
  <c r="A116" i="10"/>
  <c r="A115" i="10" s="1"/>
  <c r="A113" i="10"/>
  <c r="A85" i="10"/>
  <c r="A84" i="10"/>
  <c r="A83" i="10"/>
  <c r="A81" i="10"/>
  <c r="A15" i="10"/>
  <c r="A14" i="10"/>
  <c r="A13" i="10"/>
  <c r="A11" i="10"/>
  <c r="J40" i="5"/>
  <c r="H40" i="5"/>
  <c r="F40" i="5"/>
  <c r="D40" i="5"/>
  <c r="B40" i="5"/>
  <c r="V30" i="5"/>
  <c r="T30" i="5"/>
  <c r="J30" i="5"/>
  <c r="H30" i="5"/>
  <c r="F30" i="5"/>
  <c r="D30" i="5"/>
  <c r="B30" i="5"/>
  <c r="V19" i="5"/>
  <c r="V31" i="5" s="1"/>
  <c r="V41" i="5" s="1"/>
  <c r="T19" i="5"/>
  <c r="J19" i="5"/>
  <c r="H19" i="5"/>
  <c r="F19" i="5"/>
  <c r="F31" i="5" s="1"/>
  <c r="D19" i="5"/>
  <c r="B19" i="5"/>
  <c r="B31" i="5" s="1"/>
  <c r="X39" i="4"/>
  <c r="P39" i="4"/>
  <c r="L39" i="4"/>
  <c r="X38" i="4"/>
  <c r="P38" i="4"/>
  <c r="L38" i="4"/>
  <c r="V10" i="4"/>
  <c r="T10" i="4"/>
  <c r="J10" i="4"/>
  <c r="H10" i="4"/>
  <c r="F10" i="4"/>
  <c r="D10" i="4"/>
  <c r="B10" i="4"/>
  <c r="L10" i="4" l="1"/>
  <c r="N10" i="4" s="1"/>
  <c r="X10" i="4"/>
  <c r="Z10" i="4" s="1"/>
  <c r="U41" i="17"/>
  <c r="Y70" i="17"/>
  <c r="M118" i="17"/>
  <c r="O118" i="17" s="1"/>
  <c r="Y118" i="17"/>
  <c r="AA118" i="17" s="1"/>
  <c r="U122" i="17"/>
  <c r="Y35" i="17"/>
  <c r="AA35" i="17" s="1"/>
  <c r="Y40" i="17"/>
  <c r="AA40" i="17" s="1"/>
  <c r="C122" i="17"/>
  <c r="Q118" i="17"/>
  <c r="S118" i="17" s="1"/>
  <c r="Q70" i="17"/>
  <c r="I37" i="17"/>
  <c r="W122" i="17"/>
  <c r="K37" i="17"/>
  <c r="E37" i="17"/>
  <c r="C41" i="17"/>
  <c r="K41" i="17"/>
  <c r="Y71" i="17"/>
  <c r="I41" i="17"/>
  <c r="U37" i="17"/>
  <c r="Y37" i="17" s="1"/>
  <c r="AA37" i="17" s="1"/>
  <c r="Y39" i="17"/>
  <c r="AA39" i="17" s="1"/>
  <c r="M35" i="17"/>
  <c r="S35" i="17"/>
  <c r="M39" i="17"/>
  <c r="O39" i="17" s="1"/>
  <c r="S39" i="17"/>
  <c r="M70" i="17"/>
  <c r="C37" i="17"/>
  <c r="M37" i="17" s="1"/>
  <c r="O37" i="17" s="1"/>
  <c r="E41" i="17"/>
  <c r="M71" i="17"/>
  <c r="Z26" i="15"/>
  <c r="H31" i="5"/>
  <c r="H41" i="5" s="1"/>
  <c r="J31" i="5"/>
  <c r="J41" i="5" s="1"/>
  <c r="D31" i="5"/>
  <c r="T31" i="5"/>
  <c r="T41" i="5" s="1"/>
  <c r="O35" i="17"/>
  <c r="S36" i="17"/>
  <c r="D41" i="5"/>
  <c r="F41" i="5"/>
  <c r="A9" i="19"/>
  <c r="A32" i="19"/>
  <c r="B41" i="5"/>
  <c r="Y36" i="17"/>
  <c r="AA36" i="17" s="1"/>
  <c r="P10" i="4"/>
  <c r="R10" i="4" s="1"/>
  <c r="Q40" i="17"/>
  <c r="S40" i="17" s="1"/>
  <c r="W41" i="17"/>
  <c r="M36" i="17"/>
  <c r="O36" i="17" s="1"/>
  <c r="M40" i="17"/>
  <c r="O40" i="17" s="1"/>
  <c r="Y41" i="17" l="1"/>
  <c r="AA41" i="17" s="1"/>
  <c r="Q41" i="17"/>
  <c r="S41" i="17" s="1"/>
  <c r="Q122" i="17"/>
  <c r="S122" i="17" s="1"/>
  <c r="M122" i="17"/>
  <c r="O122" i="17" s="1"/>
  <c r="M41" i="17"/>
  <c r="O41" i="17" s="1"/>
  <c r="Y122" i="17"/>
  <c r="AA122" i="17" s="1"/>
  <c r="Q37" i="17"/>
  <c r="S37" i="17" s="1"/>
</calcChain>
</file>

<file path=xl/sharedStrings.xml><?xml version="1.0" encoding="utf-8"?>
<sst xmlns="http://schemas.openxmlformats.org/spreadsheetml/2006/main" count="1800" uniqueCount="485">
  <si>
    <t>Table of Contents</t>
  </si>
  <si>
    <t>Page</t>
  </si>
  <si>
    <r>
      <rPr>
        <u/>
        <sz val="10"/>
        <color rgb="FF2045FF"/>
        <rFont val="Trebuchet"/>
      </rPr>
      <t>Consolidated Financial Highlights</t>
    </r>
  </si>
  <si>
    <r>
      <rPr>
        <u/>
        <sz val="10"/>
        <color rgb="FF2045FF"/>
        <rFont val="Trebuchet"/>
      </rPr>
      <t>Consolidated Statements of Operations (unaudited)</t>
    </r>
  </si>
  <si>
    <r>
      <rPr>
        <u/>
        <sz val="10"/>
        <color rgb="FF2045FF"/>
        <rFont val="Trebuchet"/>
      </rPr>
      <t>Consolidated Balance Sheets (unaudited)</t>
    </r>
  </si>
  <si>
    <r>
      <rPr>
        <u/>
        <sz val="10"/>
        <color rgb="FF2045FF"/>
        <rFont val="Trebuchet"/>
      </rPr>
      <t>Loans and Deposits</t>
    </r>
  </si>
  <si>
    <r>
      <rPr>
        <u/>
        <sz val="10"/>
        <color rgb="FF2045FF"/>
        <rFont val="Trebuchet"/>
      </rPr>
      <t>Average Balance Sheets</t>
    </r>
  </si>
  <si>
    <r>
      <rPr>
        <sz val="10"/>
        <color rgb="FF000000"/>
        <rFont val="Trebuchet"/>
      </rPr>
      <t>Average Annualized Yields and Rates</t>
    </r>
  </si>
  <si>
    <r>
      <rPr>
        <u/>
        <sz val="10"/>
        <color rgb="FF2045FF"/>
        <rFont val="Trebuchet"/>
      </rPr>
      <t>Segment Financial Highlights</t>
    </r>
  </si>
  <si>
    <r>
      <rPr>
        <u/>
        <sz val="10"/>
        <color rgb="FF2045FF"/>
        <rFont val="Trebuchet"/>
      </rPr>
      <t>Credit-Related Information:</t>
    </r>
  </si>
  <si>
    <r>
      <rPr>
        <u/>
        <sz val="10"/>
        <color rgb="FF2045FF"/>
        <rFont val="Trebuchet"/>
      </rPr>
      <t>Nonaccrual loans and leases</t>
    </r>
  </si>
  <si>
    <r>
      <rPr>
        <u/>
        <sz val="10"/>
        <color rgb="FF2045FF"/>
        <rFont val="Trebuchet"/>
      </rPr>
      <t>Loans and Leases 90 Days or More Past Due and Accruing</t>
    </r>
  </si>
  <si>
    <r>
      <rPr>
        <u/>
        <sz val="10"/>
        <color rgb="FF2045FF"/>
        <rFont val="Trebuchet"/>
      </rPr>
      <t xml:space="preserve">Charge-offs, Recoveries and Related Ratios </t>
    </r>
  </si>
  <si>
    <r>
      <rPr>
        <u/>
        <sz val="10"/>
        <color rgb="FF2045FF"/>
        <rFont val="Trebuchet"/>
      </rPr>
      <t>Summary of Changes in the Components of the Allowance for Credit Losses</t>
    </r>
  </si>
  <si>
    <r>
      <rPr>
        <u/>
        <sz val="10"/>
        <color rgb="FF2045FF"/>
        <rFont val="Trebuchet"/>
      </rPr>
      <t>Capital and Ratios</t>
    </r>
  </si>
  <si>
    <r>
      <rPr>
        <u/>
        <sz val="10"/>
        <color rgb="FF2045FF"/>
        <rFont val="Trebuchet"/>
      </rPr>
      <t xml:space="preserve">Non-GAAP Financial Measures and Reconciliations </t>
    </r>
  </si>
  <si>
    <r>
      <rPr>
        <sz val="10"/>
        <color rgb="FF000000"/>
        <rFont val="Trebuchet"/>
      </rPr>
      <t>The information in this Financial Supplement is preliminary and based on company data available at the time of the earnings presentation.  It speaks only as of the particular date or dates included in the accompanying pages.  The Company does not undertake an obligation to, and disclaims any duty to, update any of the information provided.  Any forward-looking statements in this Financial Supplement are subject to the forward-looking statements language contained in the Company’s reports filed with the SEC pursuant to the Securities Exchange Act of 1934, which can be found on the SEC’s website (</t>
    </r>
    <r>
      <rPr>
        <u/>
        <sz val="10"/>
        <color rgb="FF0000FF"/>
        <rFont val="Trebuchet"/>
      </rPr>
      <t>www.sec.gov</t>
    </r>
    <r>
      <rPr>
        <sz val="10"/>
        <color rgb="FF000000"/>
        <rFont val="Trebuchet"/>
      </rPr>
      <t>) or on the Company’s website (</t>
    </r>
    <r>
      <rPr>
        <u/>
        <sz val="10"/>
        <color rgb="FF0000FF"/>
        <rFont val="Trebuchet"/>
      </rPr>
      <t>www.citizensbank.com</t>
    </r>
    <r>
      <rPr>
        <sz val="10"/>
        <color rgb="FF000000"/>
        <rFont val="Trebuchet"/>
      </rPr>
      <t xml:space="preserve">).  The Company’s future financial performance is subject to the risks and uncertainties described in its SEC filings.
</t>
    </r>
  </si>
  <si>
    <t>CONSOLIDATED FINANCIAL HIGHLIGHTS</t>
  </si>
  <si>
    <t>(in millions, except share, per-share and ratio data)</t>
  </si>
  <si>
    <t>QUARTERLY TRENDS</t>
  </si>
  <si>
    <t>FOR THE SIX MONTHS ENDED JUNE 30,</t>
  </si>
  <si>
    <t/>
  </si>
  <si>
    <t>2Q20 Change</t>
  </si>
  <si>
    <t>2020 Change</t>
  </si>
  <si>
    <t>2Q20</t>
  </si>
  <si>
    <t>1Q20</t>
  </si>
  <si>
    <t>4Q19</t>
  </si>
  <si>
    <t>3Q19</t>
  </si>
  <si>
    <t>2Q19</t>
  </si>
  <si>
    <t>2020</t>
  </si>
  <si>
    <t>2019</t>
  </si>
  <si>
    <t>$</t>
  </si>
  <si>
    <t>%</t>
  </si>
  <si>
    <t>SELECTED OPERATING DATA</t>
  </si>
  <si>
    <t>Total revenue</t>
  </si>
  <si>
    <t>Noninterest expense</t>
  </si>
  <si>
    <t>Profit before provision for credit losses</t>
  </si>
  <si>
    <t>Provision for credit losses</t>
  </si>
  <si>
    <t>NM</t>
  </si>
  <si>
    <t>NET INCOME</t>
  </si>
  <si>
    <r>
      <rPr>
        <sz val="10"/>
        <color rgb="FF000000"/>
        <rFont val="Trebuchet"/>
      </rPr>
      <t>Net income, Underlying</t>
    </r>
    <r>
      <rPr>
        <vertAlign val="superscript"/>
        <sz val="10"/>
        <color rgb="FF000000"/>
        <rFont val="Trebuchet"/>
      </rPr>
      <t>1</t>
    </r>
  </si>
  <si>
    <t>Net income available to common stockholders</t>
  </si>
  <si>
    <r>
      <rPr>
        <sz val="10"/>
        <color rgb="FF000000"/>
        <rFont val="Trebuchet"/>
      </rPr>
      <t xml:space="preserve">Net income available to common 
</t>
    </r>
    <r>
      <rPr>
        <sz val="10"/>
        <color rgb="FF000000"/>
        <rFont val="Trebuchet"/>
      </rPr>
      <t>stockholders, Underlying</t>
    </r>
    <r>
      <rPr>
        <vertAlign val="superscript"/>
        <sz val="10"/>
        <color rgb="FF000000"/>
        <rFont val="Trebuchet"/>
      </rPr>
      <t>1</t>
    </r>
  </si>
  <si>
    <t>PER COMMON SHARE DATA</t>
  </si>
  <si>
    <t>Basic earnings</t>
  </si>
  <si>
    <t>Diluted earnings</t>
  </si>
  <si>
    <r>
      <rPr>
        <sz val="10"/>
        <color rgb="FF000000"/>
        <rFont val="Trebuchet"/>
      </rPr>
      <t>Basic earnings, Underlying</t>
    </r>
    <r>
      <rPr>
        <vertAlign val="superscript"/>
        <sz val="10"/>
        <color rgb="FF000000"/>
        <rFont val="Trebuchet"/>
      </rPr>
      <t>1</t>
    </r>
  </si>
  <si>
    <r>
      <rPr>
        <sz val="10"/>
        <color rgb="FF000000"/>
        <rFont val="Trebuchet"/>
      </rPr>
      <t>Diluted earnings, Underlying</t>
    </r>
    <r>
      <rPr>
        <vertAlign val="superscript"/>
        <sz val="10"/>
        <color rgb="FF000000"/>
        <rFont val="Trebuchet"/>
      </rPr>
      <t>1</t>
    </r>
  </si>
  <si>
    <t>Cash dividends declared and paid per common share</t>
  </si>
  <si>
    <t>Book value per common share</t>
  </si>
  <si>
    <t>Tangible book value per common share</t>
  </si>
  <si>
    <t>Dividend payout ratio</t>
  </si>
  <si>
    <r>
      <rPr>
        <sz val="10"/>
        <color rgb="FF000000"/>
        <rFont val="Trebuchet"/>
      </rPr>
      <t>Dividend payout ratio, Underlying</t>
    </r>
    <r>
      <rPr>
        <vertAlign val="superscript"/>
        <sz val="10"/>
        <color rgb="FF000000"/>
        <rFont val="Trebuchet"/>
      </rPr>
      <t>1</t>
    </r>
  </si>
  <si>
    <t>COMMON SHARES OUTSTANDING</t>
  </si>
  <si>
    <t>Average: Basic</t>
  </si>
  <si>
    <t>Diluted</t>
  </si>
  <si>
    <t>Common shares at period-end</t>
  </si>
  <si>
    <t>Consumer Banking</t>
  </si>
  <si>
    <t>Commercial Banking</t>
  </si>
  <si>
    <t>Other</t>
  </si>
  <si>
    <t>CONSOLIDATED FINANCIAL HIGHLIGHTS, CONTINUED</t>
  </si>
  <si>
    <t>(in millions, except ratios and headcount data)</t>
  </si>
  <si>
    <t>$/bps</t>
  </si>
  <si>
    <t>FINANCIAL RATIOS</t>
  </si>
  <si>
    <t>Net interest margin</t>
  </si>
  <si>
    <r>
      <rPr>
        <sz val="10"/>
        <color rgb="FF000000"/>
        <rFont val="Trebuchet"/>
      </rPr>
      <t>Net interest margin, FTE</t>
    </r>
    <r>
      <rPr>
        <vertAlign val="superscript"/>
        <sz val="10"/>
        <color rgb="FF000000"/>
        <rFont val="Trebuchet"/>
      </rPr>
      <t>1</t>
    </r>
  </si>
  <si>
    <t>Return on average common equity</t>
  </si>
  <si>
    <r>
      <rPr>
        <sz val="10"/>
        <color rgb="FF000000"/>
        <rFont val="Trebuchet"/>
      </rPr>
      <t>Return on average common equity, Underlying</t>
    </r>
    <r>
      <rPr>
        <vertAlign val="superscript"/>
        <sz val="10"/>
        <color rgb="FF000000"/>
        <rFont val="Trebuchet"/>
      </rPr>
      <t>2</t>
    </r>
  </si>
  <si>
    <t>Return on average tangible common equity</t>
  </si>
  <si>
    <r>
      <rPr>
        <sz val="10"/>
        <color rgb="FF000000"/>
        <rFont val="Trebuchet"/>
      </rPr>
      <t>Return on average tangible common equity, Underlying</t>
    </r>
    <r>
      <rPr>
        <vertAlign val="superscript"/>
        <sz val="10"/>
        <color rgb="FF000000"/>
        <rFont val="Trebuchet"/>
      </rPr>
      <t>2</t>
    </r>
  </si>
  <si>
    <t>Return on average total assets</t>
  </si>
  <si>
    <r>
      <rPr>
        <sz val="10"/>
        <color rgb="FF000000"/>
        <rFont val="Trebuchet"/>
      </rPr>
      <t>Return on average total assets, Underlying</t>
    </r>
    <r>
      <rPr>
        <vertAlign val="superscript"/>
        <sz val="10"/>
        <color rgb="FF000000"/>
        <rFont val="Trebuchet"/>
      </rPr>
      <t>2</t>
    </r>
  </si>
  <si>
    <t>Return on average total tangible assets</t>
  </si>
  <si>
    <r>
      <rPr>
        <sz val="10"/>
        <color rgb="FF000000"/>
        <rFont val="Trebuchet"/>
      </rPr>
      <t>Return on average total tangible assets, Underlying</t>
    </r>
    <r>
      <rPr>
        <vertAlign val="superscript"/>
        <sz val="10"/>
        <color rgb="FF000000"/>
        <rFont val="Trebuchet"/>
      </rPr>
      <t>2</t>
    </r>
  </si>
  <si>
    <t>Effective income tax rate</t>
  </si>
  <si>
    <r>
      <rPr>
        <sz val="10"/>
        <color rgb="FF000000"/>
        <rFont val="Trebuchet"/>
      </rPr>
      <t>Effective income tax rate, Underlying</t>
    </r>
    <r>
      <rPr>
        <vertAlign val="superscript"/>
        <sz val="10"/>
        <color rgb="FF000000"/>
        <rFont val="Trebuchet"/>
      </rPr>
      <t>2</t>
    </r>
  </si>
  <si>
    <t>Efficiency ratio</t>
  </si>
  <si>
    <r>
      <rPr>
        <sz val="10"/>
        <color rgb="FF000000"/>
        <rFont val="Trebuchet"/>
      </rPr>
      <t>Efficiency ratio, Underlying</t>
    </r>
    <r>
      <rPr>
        <vertAlign val="superscript"/>
        <sz val="10"/>
        <color rgb="FF000000"/>
        <rFont val="Trebuchet"/>
      </rPr>
      <t>2</t>
    </r>
  </si>
  <si>
    <t>Noninterest income as a % of total revenue</t>
  </si>
  <si>
    <t>CAPITAL RATIOS - PERIOD-END (PRELIMINARY)</t>
  </si>
  <si>
    <t>CET1 capital ratio</t>
  </si>
  <si>
    <t>Tier 1 capital ratio</t>
  </si>
  <si>
    <t>Total capital ratio</t>
  </si>
  <si>
    <t>Tier 1 leverage ratio</t>
  </si>
  <si>
    <t>Tangible common equity ratio</t>
  </si>
  <si>
    <t>SELECTED BALANCE SHEET DATA</t>
  </si>
  <si>
    <t>Total assets</t>
  </si>
  <si>
    <t>Commercial</t>
  </si>
  <si>
    <t>Retail</t>
  </si>
  <si>
    <t>Total loans and leases</t>
  </si>
  <si>
    <t>Deposits</t>
  </si>
  <si>
    <t>Long-term borrowed funds</t>
  </si>
  <si>
    <t>Loans-to-deposits ratio (period-end balances)</t>
  </si>
  <si>
    <t>Loans-to-deposits ratio (average balances)</t>
  </si>
  <si>
    <t>Full-time equivalent colleagues</t>
  </si>
  <si>
    <r>
      <rPr>
        <vertAlign val="superscript"/>
        <sz val="10"/>
        <color rgb="FF000000"/>
        <rFont val="Trebuchet"/>
      </rPr>
      <t>1</t>
    </r>
    <r>
      <rPr>
        <sz val="10"/>
        <color rgb="FF000000"/>
        <rFont val="Trebuchet"/>
      </rPr>
      <t xml:space="preserve"> Net interest income and net interest margin is presented on a fully taxable-equivalent ("FTE") basis using the federal statutory tax rate of 21%. The FTE impact is predominantly attributable to commercial loans for the periods presented.
</t>
    </r>
  </si>
  <si>
    <r>
      <rPr>
        <vertAlign val="superscript"/>
        <sz val="10"/>
        <color rgb="FF000000"/>
        <rFont val="Trebuchet"/>
      </rPr>
      <t>2</t>
    </r>
    <r>
      <rPr>
        <sz val="10"/>
        <color rgb="FF000000"/>
        <rFont val="Trebuchet"/>
      </rPr>
      <t>These are non-GAAP financial measures. For further information on these measures, refer to "Non-GAAP Financial Measures and Reconciliations."</t>
    </r>
  </si>
  <si>
    <r>
      <rPr>
        <b/>
        <sz val="10"/>
        <color rgb="FF000000"/>
        <rFont val="Trebuchet"/>
      </rPr>
      <t xml:space="preserve">CONSOLIDATED STATEMENTS OF OPERATIONS (unaudited) 
</t>
    </r>
  </si>
  <si>
    <t>(in millions)</t>
  </si>
  <si>
    <t>INTEREST INCOME</t>
  </si>
  <si>
    <t>Interest and fees on loans and leases</t>
  </si>
  <si>
    <t>Interest and fees on loans held for sale</t>
  </si>
  <si>
    <t>Interest and fees on other loans held for sale</t>
  </si>
  <si>
    <t>Investment securities</t>
  </si>
  <si>
    <t>Interest-bearing deposits in banks</t>
  </si>
  <si>
    <t>Total interest income</t>
  </si>
  <si>
    <t>INTEREST EXPENSE</t>
  </si>
  <si>
    <t>Short-term borrowed funds</t>
  </si>
  <si>
    <t>Total interest expense</t>
  </si>
  <si>
    <t>Net interest income</t>
  </si>
  <si>
    <t>NONINTEREST INCOME</t>
  </si>
  <si>
    <t>Service charges and fees</t>
  </si>
  <si>
    <t>Mortgage banking fees</t>
  </si>
  <si>
    <t>Card fees</t>
  </si>
  <si>
    <t>Capital markets fees</t>
  </si>
  <si>
    <t>Trust and investment services fees</t>
  </si>
  <si>
    <t>Foreign exchange and interest rate products</t>
  </si>
  <si>
    <t>Letter of credit and loan fees</t>
  </si>
  <si>
    <t>Securities gains, net</t>
  </si>
  <si>
    <t>Other income</t>
  </si>
  <si>
    <t>Total noninterest income</t>
  </si>
  <si>
    <t>TOTAL REVENUE</t>
  </si>
  <si>
    <t>NONINTEREST EXPENSE</t>
  </si>
  <si>
    <t>Salaries and employee benefits</t>
  </si>
  <si>
    <t>Equipment and software expense</t>
  </si>
  <si>
    <t>Outside services</t>
  </si>
  <si>
    <t>Occupancy</t>
  </si>
  <si>
    <t>Goodwill impairment</t>
  </si>
  <si>
    <t>Other operating expense</t>
  </si>
  <si>
    <t>Total noninterest expense</t>
  </si>
  <si>
    <t>Income before income tax expense</t>
  </si>
  <si>
    <t>Income tax expense</t>
  </si>
  <si>
    <r>
      <rPr>
        <b/>
        <sz val="10"/>
        <color rgb="FF000000"/>
        <rFont val="Trebuchet"/>
      </rPr>
      <t>Net income, Underlying</t>
    </r>
    <r>
      <rPr>
        <b/>
        <vertAlign val="superscript"/>
        <sz val="10"/>
        <color rgb="FF000000"/>
        <rFont val="Trebuchet"/>
      </rPr>
      <t>1</t>
    </r>
  </si>
  <si>
    <r>
      <rPr>
        <b/>
        <sz val="10"/>
        <color rgb="FF000000"/>
        <rFont val="Trebuchet"/>
      </rPr>
      <t>Net income available to common stockholders, Underlying</t>
    </r>
    <r>
      <rPr>
        <b/>
        <vertAlign val="superscript"/>
        <sz val="10"/>
        <color rgb="FF000000"/>
        <rFont val="Trebuchet"/>
      </rPr>
      <t>1</t>
    </r>
  </si>
  <si>
    <r>
      <rPr>
        <vertAlign val="superscript"/>
        <sz val="10"/>
        <color rgb="FF000000"/>
        <rFont val="Trebuchet"/>
      </rPr>
      <t>1</t>
    </r>
    <r>
      <rPr>
        <sz val="10"/>
        <color rgb="FF000000"/>
        <rFont val="Trebuchet"/>
      </rPr>
      <t>These are non-GAAP financial measures. For further information on these measures, refer to "Non-GAAP Financial Measures and Reconciliations."</t>
    </r>
  </si>
  <si>
    <t>CONSOLIDATED BALANCE SHEETS (unaudited)</t>
  </si>
  <si>
    <t>PERIOD-END BALANCES</t>
  </si>
  <si>
    <t>AS OF</t>
  </si>
  <si>
    <t>JUNE 30, 2020 CHANGE</t>
  </si>
  <si>
    <t>Jun 30, 2020</t>
  </si>
  <si>
    <t>Mar 31, 2020</t>
  </si>
  <si>
    <t>Dec 31, 2019</t>
  </si>
  <si>
    <t>Sept 30, 2019</t>
  </si>
  <si>
    <t>Jun 30, 2019</t>
  </si>
  <si>
    <t>ASSETS</t>
  </si>
  <si>
    <t>Cash and due from banks</t>
  </si>
  <si>
    <t>Interest-bearing cash and due from banks</t>
  </si>
  <si>
    <t>Debt securities available for sale, at fair value</t>
  </si>
  <si>
    <t>Debt securities held to maturity</t>
  </si>
  <si>
    <t>Equity securities, at fair value</t>
  </si>
  <si>
    <t>Equity securities, at cost</t>
  </si>
  <si>
    <t>Loans held for sale, at fair value</t>
  </si>
  <si>
    <t>Other loans held for sale</t>
  </si>
  <si>
    <t>Loans and leases</t>
  </si>
  <si>
    <t>Less: Allowance for loan and lease losses</t>
  </si>
  <si>
    <t>Net loans and leases</t>
  </si>
  <si>
    <t>Derivative assets</t>
  </si>
  <si>
    <t>Premises and equipment</t>
  </si>
  <si>
    <t>Bank-owned life insurance</t>
  </si>
  <si>
    <t>Goodwill</t>
  </si>
  <si>
    <t>Due from broker</t>
  </si>
  <si>
    <t>Other assets</t>
  </si>
  <si>
    <t>TOTAL ASSETS</t>
  </si>
  <si>
    <t>LIABILITIES AND STOCKHOLDERS' EQUITY</t>
  </si>
  <si>
    <t>LIABILITIES</t>
  </si>
  <si>
    <t>Deposits:</t>
  </si>
  <si>
    <t>Noninterest-bearing</t>
  </si>
  <si>
    <t>Interest-bearing</t>
  </si>
  <si>
    <t>Total deposits</t>
  </si>
  <si>
    <t>Derivative liabilities</t>
  </si>
  <si>
    <t>Deferred taxes, net</t>
  </si>
  <si>
    <t>Long-term borrowed funds:</t>
  </si>
  <si>
    <t>FHLB advances</t>
  </si>
  <si>
    <t>Senior debt</t>
  </si>
  <si>
    <t>Subordinated debt and other debt</t>
  </si>
  <si>
    <t>Total long-term borrowed funds</t>
  </si>
  <si>
    <t>Due to broker</t>
  </si>
  <si>
    <t>Other liabilities</t>
  </si>
  <si>
    <t>TOTAL LIABILITIES</t>
  </si>
  <si>
    <t>STOCKHOLDERS' EQUITY</t>
  </si>
  <si>
    <t>Preferred stock:</t>
  </si>
  <si>
    <t>$25.00 par value, 100,000,000 shares authorized for each of the periods presented</t>
  </si>
  <si>
    <t>Common stock:</t>
  </si>
  <si>
    <t>$0.01 par value, 1,000,000,000 shares authorized for each of the periods presented</t>
  </si>
  <si>
    <t>Additional paid-in capital</t>
  </si>
  <si>
    <t>Retained earnings</t>
  </si>
  <si>
    <t>Treasury stock, at cost</t>
  </si>
  <si>
    <t>Accumulated other comprehensive income (loss)</t>
  </si>
  <si>
    <t>TOTAL STOCKHOLDERS' EQUITY</t>
  </si>
  <si>
    <t>TOTAL LIABILITIES AND STOCKHOLDERS' EQUITY</t>
  </si>
  <si>
    <t>Memo: Total tangible common equity</t>
  </si>
  <si>
    <r>
      <rPr>
        <vertAlign val="superscript"/>
        <sz val="10"/>
        <color rgb="FF000000"/>
        <rFont val="Trebuchet"/>
      </rPr>
      <t>1</t>
    </r>
    <r>
      <rPr>
        <sz val="10"/>
        <color rgb="FF000000"/>
        <rFont val="Trebuchet"/>
      </rPr>
      <t xml:space="preserve"> Balances are net of certain short-term receivables associated with reverse repurchase agreements.</t>
    </r>
  </si>
  <si>
    <t>Total borrowed funds</t>
  </si>
  <si>
    <r>
      <rPr>
        <b/>
        <sz val="10"/>
        <color rgb="FF000000"/>
        <rFont val="Trebuchet"/>
      </rPr>
      <t xml:space="preserve">LOANS AND DEPOSITS
</t>
    </r>
  </si>
  <si>
    <r>
      <rPr>
        <b/>
        <sz val="10"/>
        <color rgb="FF000000"/>
        <rFont val="Trebuchet"/>
      </rPr>
      <t xml:space="preserve">(in millions)
</t>
    </r>
  </si>
  <si>
    <t>LOANS AND LEASES</t>
  </si>
  <si>
    <t>Commercial real estate</t>
  </si>
  <si>
    <t>Leases</t>
  </si>
  <si>
    <t>Total commercial loans and leases</t>
  </si>
  <si>
    <t>Residential mortgages</t>
  </si>
  <si>
    <t>Home equity</t>
  </si>
  <si>
    <t>Automobile</t>
  </si>
  <si>
    <t>Education</t>
  </si>
  <si>
    <t>Other retail</t>
  </si>
  <si>
    <t>Total retail loans</t>
  </si>
  <si>
    <t>Loans and leases and loans held for sale</t>
  </si>
  <si>
    <t>DEPOSITS</t>
  </si>
  <si>
    <t>Demand</t>
  </si>
  <si>
    <t>Checking with interest</t>
  </si>
  <si>
    <t>Regular savings</t>
  </si>
  <si>
    <t>Money market accounts</t>
  </si>
  <si>
    <t>Term deposits</t>
  </si>
  <si>
    <t>AVERAGE BALANCE SHEETS</t>
  </si>
  <si>
    <t>AVERAGE BALANCES</t>
  </si>
  <si>
    <t>Interest-bearing cash and due from banks and deposits in banks</t>
  </si>
  <si>
    <t>Taxable investment securities</t>
  </si>
  <si>
    <t>Non-taxable investment securities</t>
  </si>
  <si>
    <t>Total investment securities</t>
  </si>
  <si>
    <t>Investment securities and interest-bearing deposits</t>
  </si>
  <si>
    <t>Total interest-earning assets</t>
  </si>
  <si>
    <t>Allowance for loan and lease losses</t>
  </si>
  <si>
    <t>Goodwill</t>
  </si>
  <si>
    <t>Other noninterest-earning assets</t>
  </si>
  <si>
    <t>Total interest-bearing deposits</t>
  </si>
  <si>
    <t>Total interest-bearing liabilities</t>
  </si>
  <si>
    <t>Total demand deposits</t>
  </si>
  <si>
    <t>Memo: Total loans and leases, including loans held for sale</t>
  </si>
  <si>
    <t>Total deposits (interest-bearing and demand)</t>
  </si>
  <si>
    <t>Total average tangible common equity</t>
  </si>
  <si>
    <t>AVERAGE ANNUALIZED YIELDS AND RATES</t>
  </si>
  <si>
    <t>(in millions, except rates)</t>
  </si>
  <si>
    <t>Rate</t>
  </si>
  <si>
    <t>Income/Expense</t>
  </si>
  <si>
    <t>INTEREST-EARNING ASSETS</t>
  </si>
  <si>
    <t>INTEREST-BEARING LIABILITIES</t>
  </si>
  <si>
    <t>INTEREST RATE SPREAD</t>
  </si>
  <si>
    <t>NET INTEREST MARGIN AND NET INTEREST INCOME</t>
  </si>
  <si>
    <r>
      <rPr>
        <b/>
        <sz val="10"/>
        <color rgb="FF000000"/>
        <rFont val="Trebuchet"/>
      </rPr>
      <t>NET INTEREST MARGIN AND NET INTEREST INCOME, FTE</t>
    </r>
    <r>
      <rPr>
        <b/>
        <vertAlign val="superscript"/>
        <sz val="10"/>
        <color rgb="FF000000"/>
        <rFont val="Trebuchet"/>
      </rPr>
      <t>1</t>
    </r>
  </si>
  <si>
    <t>Memo: Total deposit costs</t>
  </si>
  <si>
    <r>
      <rPr>
        <vertAlign val="superscript"/>
        <sz val="10"/>
        <color rgb="FF000000"/>
        <rFont val="Trebuchet"/>
      </rPr>
      <t>1</t>
    </r>
    <r>
      <rPr>
        <sz val="10"/>
        <color rgb="FF000000"/>
        <rFont val="Trebuchet"/>
      </rPr>
      <t xml:space="preserve"> Net interest income and net interest margin is presented on a fully taxable-equivalent ("FTE") basis using the federal statutory tax rate of 21%. The FTE impact is predominantly attributable to commercial loans for the periods presented.</t>
    </r>
  </si>
  <si>
    <t>SECOND QUARTER 2020</t>
  </si>
  <si>
    <t>FIRST QUARTER 2020</t>
  </si>
  <si>
    <t>Consolidated</t>
  </si>
  <si>
    <t>Noninterest income</t>
  </si>
  <si>
    <t>Interest-earning assets</t>
  </si>
  <si>
    <t>KEY METRICS</t>
  </si>
  <si>
    <t>(in millions, except ratio data)</t>
  </si>
  <si>
    <t>SECOND QUARTER 2019</t>
  </si>
  <si>
    <t>SEGMENT FINANCIAL HIGHLIGHTS - CONSUMER BANKING</t>
  </si>
  <si>
    <t>CONSUMER BANKING</t>
  </si>
  <si>
    <r>
      <rPr>
        <sz val="10"/>
        <color rgb="FF000000"/>
        <rFont val="Trebuchet"/>
      </rPr>
      <t>Total loans and leases</t>
    </r>
    <r>
      <rPr>
        <vertAlign val="superscript"/>
        <sz val="10"/>
        <color rgb="FF000000"/>
        <rFont val="Trebuchet"/>
      </rPr>
      <t>1</t>
    </r>
  </si>
  <si>
    <r>
      <rPr>
        <vertAlign val="superscript"/>
        <sz val="10"/>
        <color rgb="FF000000"/>
        <rFont val="Trebuchet"/>
      </rPr>
      <t xml:space="preserve">1 </t>
    </r>
    <r>
      <rPr>
        <sz val="10"/>
        <color rgb="FF000000"/>
        <rFont val="Trebuchet"/>
      </rPr>
      <t>Includes loans held for sale.</t>
    </r>
  </si>
  <si>
    <t>SEGMENT FINANCIAL HIGHLIGHTS - CONSUMER BANKING, CONTINUED</t>
  </si>
  <si>
    <t>MORTGAGE BANKING FEES</t>
  </si>
  <si>
    <t>Production revenue</t>
  </si>
  <si>
    <t>Mortgage servicing revenue</t>
  </si>
  <si>
    <t>MSR valuation changes, net of hedge impact</t>
  </si>
  <si>
    <t>Total mortgage banking fees</t>
  </si>
  <si>
    <t>Gain on sale of secondary originations</t>
  </si>
  <si>
    <t>RESIDENTIAL REAL ESTATE ORIGINATIONS</t>
  </si>
  <si>
    <t>Third Party</t>
  </si>
  <si>
    <t>Total</t>
  </si>
  <si>
    <t>Originated for sale</t>
  </si>
  <si>
    <t>Originated for investment</t>
  </si>
  <si>
    <t>MORTGAGE SERVICING INFORMATION (UPB)</t>
  </si>
  <si>
    <t>Loans serviced for others</t>
  </si>
  <si>
    <t>Owned loans serviced</t>
  </si>
  <si>
    <r>
      <rPr>
        <b/>
        <u/>
        <sz val="10"/>
        <color rgb="FF000000"/>
        <rFont val="Trebuchet"/>
      </rPr>
      <t>MSR CARRYING VALUE</t>
    </r>
    <r>
      <rPr>
        <vertAlign val="superscript"/>
        <sz val="10"/>
        <color rgb="FF000000"/>
        <rFont val="Trebuchet"/>
      </rPr>
      <t>1</t>
    </r>
  </si>
  <si>
    <t>MSR at fair value</t>
  </si>
  <si>
    <t>MSR at lower of cost or market</t>
  </si>
  <si>
    <r>
      <rPr>
        <vertAlign val="superscript"/>
        <sz val="10"/>
        <color rgb="FF000000"/>
        <rFont val="Trebuchet"/>
      </rPr>
      <t>1</t>
    </r>
    <r>
      <rPr>
        <sz val="10"/>
        <color rgb="FF000000"/>
        <rFont val="Trebuchet"/>
      </rPr>
      <t xml:space="preserve"> Beginning in the first quarter of 2020, mortgage servicing rights previously accounted for at lower of cost or market are now accounted for at fair value.</t>
    </r>
  </si>
  <si>
    <t>SEGMENT FINANCIAL HIGHLIGHTS - COMMERCIAL BANKING</t>
  </si>
  <si>
    <t>COMMERCIAL BANKING</t>
  </si>
  <si>
    <r>
      <rPr>
        <sz val="10"/>
        <color rgb="FF000000"/>
        <rFont val="Trebuchet"/>
      </rPr>
      <t>Total loans and leases</t>
    </r>
    <r>
      <rPr>
        <vertAlign val="superscript"/>
        <sz val="10"/>
        <color rgb="FF000000"/>
        <rFont val="Trebuchet"/>
      </rPr>
      <t>1</t>
    </r>
  </si>
  <si>
    <r>
      <rPr>
        <vertAlign val="superscript"/>
        <sz val="10"/>
        <color rgb="FF000000"/>
        <rFont val="Trebuchet"/>
      </rPr>
      <t>1</t>
    </r>
    <r>
      <rPr>
        <sz val="10"/>
        <color rgb="FF000000"/>
        <rFont val="Trebuchet"/>
      </rPr>
      <t xml:space="preserve"> Includes loans held for sale.</t>
    </r>
  </si>
  <si>
    <t>SEGMENT FINANCIAL HIGHLIGHTS - OTHER</t>
  </si>
  <si>
    <r>
      <rPr>
        <b/>
        <u/>
        <sz val="10"/>
        <color rgb="FF000000"/>
        <rFont val="Trebuchet"/>
      </rPr>
      <t>OTHER</t>
    </r>
    <r>
      <rPr>
        <b/>
        <vertAlign val="superscript"/>
        <sz val="10"/>
        <color rgb="FF000000"/>
        <rFont val="Trebuchet"/>
      </rPr>
      <t>1</t>
    </r>
  </si>
  <si>
    <r>
      <rPr>
        <sz val="10"/>
        <color rgb="FF000000"/>
        <rFont val="Trebuchet"/>
      </rPr>
      <t>Total loans and leases</t>
    </r>
    <r>
      <rPr>
        <vertAlign val="superscript"/>
        <sz val="10"/>
        <color rgb="FF000000"/>
        <rFont val="Trebuchet"/>
      </rPr>
      <t>2</t>
    </r>
  </si>
  <si>
    <t>1 Includes the financial impact of non-core, liquidating loan portfolios and other non-core assets, our treasury activities, wholesale funding activities, securities portfolio, community development assets and other 
  unallocated assets, liabilities, capital, revenues, provision for credit losses, expenses and income tax expense, not attributed to our Consumer Banking or Commercial Banking segments.</t>
  </si>
  <si>
    <r>
      <rPr>
        <vertAlign val="superscript"/>
        <sz val="10"/>
        <color rgb="FF000000"/>
        <rFont val="Trebuchet"/>
      </rPr>
      <t>2</t>
    </r>
    <r>
      <rPr>
        <sz val="10"/>
        <color rgb="FF000000"/>
        <rFont val="Trebuchet"/>
      </rPr>
      <t xml:space="preserve"> Includes loans held for sale.</t>
    </r>
  </si>
  <si>
    <t>CREDIT-RELATED INFORMATION, CONTINUED</t>
  </si>
  <si>
    <r>
      <rPr>
        <b/>
        <u/>
        <sz val="10"/>
        <color rgb="FF000000"/>
        <rFont val="Trebuchet"/>
      </rPr>
      <t>NONACCRUAL LOANS AND LEASES</t>
    </r>
    <r>
      <rPr>
        <b/>
        <vertAlign val="superscript"/>
        <sz val="10"/>
        <color rgb="FF000000"/>
        <rFont val="Trebuchet"/>
      </rPr>
      <t>1</t>
    </r>
  </si>
  <si>
    <t>Commercial</t>
  </si>
  <si>
    <r>
      <rPr>
        <sz val="10"/>
        <color rgb="FF000000"/>
        <rFont val="Trebuchet"/>
      </rPr>
      <t>Residential mortgages</t>
    </r>
    <r>
      <rPr>
        <vertAlign val="superscript"/>
        <sz val="10"/>
        <color rgb="FF000000"/>
        <rFont val="Trebuchet"/>
      </rPr>
      <t>2</t>
    </r>
  </si>
  <si>
    <t>Nonaccrual loans and leases</t>
  </si>
  <si>
    <t>Repossessed assets</t>
  </si>
  <si>
    <t>Nonaccrual loans and leases and repossessed assets</t>
  </si>
  <si>
    <r>
      <rPr>
        <b/>
        <u/>
        <sz val="10"/>
        <color rgb="FF000000"/>
        <rFont val="Trebuchet"/>
      </rPr>
      <t>NONACCRUAL LOANS AND LEASES BY PRODUCT</t>
    </r>
    <r>
      <rPr>
        <b/>
        <vertAlign val="superscript"/>
        <sz val="10"/>
        <color rgb="FF000000"/>
        <rFont val="Trebuchet"/>
      </rPr>
      <t>3</t>
    </r>
  </si>
  <si>
    <t>Total nonaccrual loans and leases</t>
  </si>
  <si>
    <t>ASSET QUALITY RATIOS</t>
  </si>
  <si>
    <t>Allowance for credit losses to loans and leases</t>
  </si>
  <si>
    <t>Allowance for credit losses to nonaccrual loans and leases</t>
  </si>
  <si>
    <t>Nonaccrual loans and leases to loans and leases</t>
  </si>
  <si>
    <r>
      <rPr>
        <vertAlign val="superscript"/>
        <sz val="10"/>
        <color rgb="FF000000"/>
        <rFont val="Trebuchet"/>
      </rPr>
      <t xml:space="preserve">1 </t>
    </r>
    <r>
      <rPr>
        <sz val="10"/>
        <color rgb="FF000000"/>
        <rFont val="Trebuchet"/>
      </rPr>
      <t>Beginning in the first quarter of 2020 and upon the adoption of ASU 2016-13, </t>
    </r>
    <r>
      <rPr>
        <i/>
        <sz val="10"/>
        <color rgb="FF000000"/>
        <rFont val="Trebuchet"/>
      </rPr>
      <t xml:space="preserve">Financial Instruments—Credit Losses (Topic 326): Measurement of Credit Losses on Financial Instruments, </t>
    </r>
    <r>
      <rPr>
        <sz val="10"/>
        <color rgb="FF000000"/>
        <rFont val="Trebuchet"/>
      </rPr>
      <t>nonperforming loans and leases are now referred to as nonaccrual loans and leases and other nonperforming assets are referred to as repossessed assets</t>
    </r>
    <r>
      <rPr>
        <i/>
        <sz val="10"/>
        <color rgb="FF000000"/>
        <rFont val="Trebuchet"/>
      </rPr>
      <t>.</t>
    </r>
  </si>
  <si>
    <r>
      <rPr>
        <vertAlign val="superscript"/>
        <sz val="10"/>
        <color rgb="FF000000"/>
        <rFont val="Trebuchet"/>
      </rPr>
      <t xml:space="preserve">2 </t>
    </r>
    <r>
      <rPr>
        <sz val="10"/>
        <color rgb="FF000000"/>
        <rFont val="Trebuchet"/>
      </rPr>
      <t>Beginning in the fourth quarter of 2019, nonaccrual balances exclude both fully and partially guaranteed residential mortgage loans sold to Ginnie Mae for which the Company has the right, but not the obligation, to repurchase. Prior periods have been adjusted to exclude partially guaranteed amounts to conform with the current period presentation.</t>
    </r>
  </si>
  <si>
    <r>
      <rPr>
        <vertAlign val="superscript"/>
        <sz val="10"/>
        <color rgb="FF000000"/>
        <rFont val="Trebuchet"/>
      </rPr>
      <t xml:space="preserve">3 </t>
    </r>
    <r>
      <rPr>
        <sz val="10"/>
        <color rgb="FF000000"/>
        <rFont val="Trebuchet"/>
      </rPr>
      <t>Nonaccrual loans and leases by product includes repossessed assets.</t>
    </r>
  </si>
  <si>
    <t>LOANS AND LEASES 90 DAYS OR MORE PAST DUE AND ACCRUING</t>
  </si>
  <si>
    <t>CHARGE-OFFS, RECOVERIES AND RELATED RATIOS</t>
  </si>
  <si>
    <t>GROSS CHARGE-OFFS</t>
  </si>
  <si>
    <t>Total gross charge-offs</t>
  </si>
  <si>
    <t>GROSS RECOVERIES</t>
  </si>
  <si>
    <t>Total gross recoveries</t>
  </si>
  <si>
    <t>NET CHARGE-OFFS (RECOVERIES)</t>
  </si>
  <si>
    <t>Total net charge-offs</t>
  </si>
  <si>
    <t>ANNUALIZED NET CHARGE-OFF (RECOVERY) RATES</t>
  </si>
  <si>
    <t>Memo: Average loans</t>
  </si>
  <si>
    <t>SUMMARY OF CHANGES IN THE COMPONENTS OF THE ALLOWANCE FOR CREDIT LOSSES</t>
  </si>
  <si>
    <t>Allowance for loan and lease losses - beginning</t>
  </si>
  <si>
    <t>Cumulative effect of change in accounting principle:</t>
  </si>
  <si>
    <t>Total cumulative effect of change in accounting principle</t>
  </si>
  <si>
    <t>Allowance for loan and lease losses - beginning, adjusted</t>
  </si>
  <si>
    <t>Charge-offs:</t>
  </si>
  <si>
    <t>Retail</t>
  </si>
  <si>
    <t>Total charge-offs</t>
  </si>
  <si>
    <t>Recoveries:</t>
  </si>
  <si>
    <t>Total recoveries</t>
  </si>
  <si>
    <t>Net charge-offs</t>
  </si>
  <si>
    <t>Provision for loan and lease losses:</t>
  </si>
  <si>
    <t>Unallocated</t>
  </si>
  <si>
    <t>Total provision for loan and lease losses</t>
  </si>
  <si>
    <t>Sale/Other</t>
  </si>
  <si>
    <t>Allowance for loan and lease losses - ending</t>
  </si>
  <si>
    <t>Reserve for unfunded lending commitments - beginning</t>
  </si>
  <si>
    <t>Cumulative effect of change in accounting principle</t>
  </si>
  <si>
    <t>Provision for unfunded lending commitments</t>
  </si>
  <si>
    <t>Reserve for unfunded lending commitments - ending</t>
  </si>
  <si>
    <t>Total allowance for credit losses - ending</t>
  </si>
  <si>
    <t>Memo: Total allowance for credit losses by product</t>
  </si>
  <si>
    <t>Total allowance for credit losses</t>
  </si>
  <si>
    <t>CAPITAL AND RATIOS</t>
  </si>
  <si>
    <r>
      <rPr>
        <b/>
        <u/>
        <sz val="10"/>
        <color rgb="FF000000"/>
        <rFont val="Trebuchet"/>
      </rPr>
      <t>CAPITAL RATIOS AND COMPONENTS (PRELIMINARY)</t>
    </r>
    <r>
      <rPr>
        <b/>
        <sz val="10"/>
        <color rgb="FF000000"/>
        <rFont val="Trebuchet"/>
      </rPr>
      <t xml:space="preserve"> </t>
    </r>
  </si>
  <si>
    <t>CET1 capital</t>
  </si>
  <si>
    <t>Tier 1 capital</t>
  </si>
  <si>
    <t>Total capital</t>
  </si>
  <si>
    <t>Risk-weighted assets</t>
  </si>
  <si>
    <r>
      <rPr>
        <sz val="10"/>
        <color rgb="FF000000"/>
        <rFont val="Trebuchet"/>
      </rPr>
      <t>Adjusted average assets</t>
    </r>
    <r>
      <rPr>
        <vertAlign val="superscript"/>
        <sz val="10"/>
        <color rgb="FF000000"/>
        <rFont val="Trebuchet"/>
      </rPr>
      <t>1</t>
    </r>
  </si>
  <si>
    <t>TANGIBLE COMMON EQUITY (PERIOD-END)</t>
  </si>
  <si>
    <t>Common stockholders' equity</t>
  </si>
  <si>
    <t>Less: Goodwill</t>
  </si>
  <si>
    <t>Less: Other intangible assets</t>
  </si>
  <si>
    <r>
      <rPr>
        <sz val="10"/>
        <color rgb="FF000000"/>
        <rFont val="Trebuchet"/>
      </rPr>
      <t>Add: Deferred tax liabilities</t>
    </r>
    <r>
      <rPr>
        <vertAlign val="superscript"/>
        <sz val="10"/>
        <color rgb="FF000000"/>
        <rFont val="Trebuchet"/>
      </rPr>
      <t>2</t>
    </r>
  </si>
  <si>
    <t>Total tangible common equity</t>
  </si>
  <si>
    <t>TANGIBLE COMMON EQUITY (AVERAGE)</t>
  </si>
  <si>
    <r>
      <rPr>
        <sz val="10"/>
        <color rgb="FF000000"/>
        <rFont val="Trebuchet"/>
      </rPr>
      <t>Add: Deferred tax liabilities</t>
    </r>
    <r>
      <rPr>
        <vertAlign val="superscript"/>
        <sz val="10"/>
        <color rgb="FF000000"/>
        <rFont val="Trebuchet"/>
      </rPr>
      <t>2</t>
    </r>
  </si>
  <si>
    <t>INTANGIBLE ASSETS (PERIOD-END)</t>
  </si>
  <si>
    <t>Other intangible assets</t>
  </si>
  <si>
    <t>Total intangible assets</t>
  </si>
  <si>
    <r>
      <rPr>
        <vertAlign val="superscript"/>
        <sz val="10"/>
        <color rgb="FF000000"/>
        <rFont val="Trebuchet"/>
      </rPr>
      <t xml:space="preserve">1 </t>
    </r>
    <r>
      <rPr>
        <sz val="10"/>
        <color rgb="FF000000"/>
        <rFont val="Trebuchet"/>
      </rPr>
      <t xml:space="preserve">Adjusted average assets include quarterly average assets, less deductions for disallowed goodwill and other intangible assets, net of deferred tax liabilities related to tax deductible goodwill, and the accumulated other comprehensive 
</t>
    </r>
    <r>
      <rPr>
        <sz val="10"/>
        <color rgb="FF000000"/>
        <rFont val="Trebuchet"/>
      </rPr>
      <t xml:space="preserve">  income impact related to the adoption of post-retirement benefit plan guidance under GAAP. </t>
    </r>
  </si>
  <si>
    <r>
      <rPr>
        <vertAlign val="superscript"/>
        <sz val="10"/>
        <color rgb="FF000000"/>
        <rFont val="Trebuchet"/>
      </rPr>
      <t xml:space="preserve">2 </t>
    </r>
    <r>
      <rPr>
        <sz val="10"/>
        <color rgb="FF000000"/>
        <rFont val="Trebuchet"/>
      </rPr>
      <t xml:space="preserve">Deferred tax liabilities relate to tax-deductible goodwill, which is netted against goodwill when calculating tangible common equity.
</t>
    </r>
  </si>
  <si>
    <t>(in millions, except share, per-share ratio data)</t>
  </si>
  <si>
    <r>
      <rPr>
        <u/>
        <sz val="10"/>
        <color rgb="FF000000"/>
        <rFont val="Trebuchet"/>
      </rPr>
      <t xml:space="preserve">Non-GAAP Financial Measures
</t>
    </r>
    <r>
      <rPr>
        <sz val="10"/>
        <color rgb="FF000000"/>
        <rFont val="Trebuchet"/>
      </rPr>
      <t xml:space="preserve">This document contains non-GAAP financial measures denoted as Underlying results. Underlying results for any given reporting period exclude certain items that may occur in that period which Management does not consider indicative of the Company’s on-going financial performance. We believe these non-GAAP financial measures provide useful information to investors because they are used by our Management to evaluate our operating performance and make day-to-day operating decisions. In addition, we believe our Underlying results in any given reporting period reflect our on-going financial performance in that period and, accordingly, are useful to consider in addition to our GAAP financial results. We further believe the presentation of Underlying results increases comparability of period-to-period results.  The following tables present reconciliations of our non-GAAP measures to the most directly comparable GAAP financial measures.
</t>
    </r>
    <r>
      <rPr>
        <sz val="10"/>
        <color rgb="FF000000"/>
        <rFont val="Trebuchet"/>
      </rPr>
      <t xml:space="preserve">Other companies may use similarly titled non-GAAP financial measures that are calculated differently from the way we calculate such measures. Accordingly, our non-GAAP financial measures may not be comparable to similar measures used by such companies. We caution investors not to place undue reliance on such non-GAAP financial measures, but to consider them with the most directly comparable GAAP measures. Non-GAAP financial measures have limitations as analytical tools and should not be considered in isolation or as a substitute for our results reported under GAAP.
</t>
    </r>
  </si>
  <si>
    <t>NON-GAAP FINANCIAL MEASURES AND RECONCILIATIONS (CONTINUED)</t>
  </si>
  <si>
    <t>Noninterest income, Underlying:</t>
  </si>
  <si>
    <t>Noninterest income (GAAP)</t>
  </si>
  <si>
    <t>A</t>
  </si>
  <si>
    <t>Less: Notable items</t>
  </si>
  <si>
    <t>Noninterest income, Underlying (non-GAAP)</t>
  </si>
  <si>
    <t>B</t>
  </si>
  <si>
    <t>Total revenue, Underlying:</t>
  </si>
  <si>
    <t>Total revenue (GAAP)</t>
  </si>
  <si>
    <t>Total revenue, Underlying (non-GAAP)</t>
  </si>
  <si>
    <t>Noninterest expense, Underlying:</t>
  </si>
  <si>
    <t>Noninterest expense (GAAP)</t>
  </si>
  <si>
    <t>C</t>
  </si>
  <si>
    <t>Noninterest expense, Underlying (non-GAAP)</t>
  </si>
  <si>
    <t>D</t>
  </si>
  <si>
    <t>Pre-provision profit:</t>
  </si>
  <si>
    <t>Less: Noninterest expense (GAAP)</t>
  </si>
  <si>
    <t>Pre-provision profit (GAAP)</t>
  </si>
  <si>
    <t>Pre-provision profit, Underlying:</t>
  </si>
  <si>
    <t>Less: Noninterest expense, Underlying (non-GAAP)</t>
  </si>
  <si>
    <t>Pre-provision profit, Underlying (non-GAAP)</t>
  </si>
  <si>
    <t>Total credit-related costs, Underlying:</t>
  </si>
  <si>
    <t>Provision for credit losses (GAAP)</t>
  </si>
  <si>
    <t>Add: Notable items</t>
  </si>
  <si>
    <t>Total credit-related costs, Underlying (non-GAAP)</t>
  </si>
  <si>
    <t>Income before income tax expense, Underlying:</t>
  </si>
  <si>
    <t>E</t>
  </si>
  <si>
    <t>F</t>
  </si>
  <si>
    <t>Income tax expense, Underlying:</t>
  </si>
  <si>
    <t>G</t>
  </si>
  <si>
    <t>H</t>
  </si>
  <si>
    <t>Net income, Underlying:</t>
  </si>
  <si>
    <t>Net income (GAAP)</t>
  </si>
  <si>
    <t>I</t>
  </si>
  <si>
    <t>Net income, Underlying (non-GAAP)</t>
  </si>
  <si>
    <t>J</t>
  </si>
  <si>
    <t>Net income available to common stockholders, Underlying:</t>
  </si>
  <si>
    <t>Net income available to common stockholders (GAAP)</t>
  </si>
  <si>
    <t>K</t>
  </si>
  <si>
    <t>Net income available to common stockholders, Underlying (non-GAAP)</t>
  </si>
  <si>
    <t>L</t>
  </si>
  <si>
    <t>Operating leverage:</t>
  </si>
  <si>
    <t>Operating leverage</t>
  </si>
  <si>
    <t>Operating leverage, Underlying:</t>
  </si>
  <si>
    <t>Operating leverage, Underlying (non-GAAP)</t>
  </si>
  <si>
    <t>Efficiency ratio and efficiency ratio, Underlying:</t>
  </si>
  <si>
    <t>Efficiency ratio</t>
  </si>
  <si>
    <t>Efficiency ratio, Underlying (non-GAAP)</t>
  </si>
  <si>
    <t>Noninterest income as a % of total revenue, Underlying:</t>
  </si>
  <si>
    <t>Noninterest income as a % of total revenue, Underlying</t>
  </si>
  <si>
    <t>Effective income tax rate and effective income tax rate, Underlying:</t>
  </si>
  <si>
    <t>Effective income tax rate, Underlying (non-GAAP)</t>
  </si>
  <si>
    <t>Return on average common equity and return on average common equity, Underlying:</t>
  </si>
  <si>
    <t>Average common equity (GAAP)</t>
  </si>
  <si>
    <t>M</t>
  </si>
  <si>
    <t>Return on average common equity, Underlying (non-GAAP)</t>
  </si>
  <si>
    <t>Return on average tangible common equity and return on average tangible common equity, Underlying:</t>
  </si>
  <si>
    <t>Less: Average goodwill (GAAP)</t>
  </si>
  <si>
    <t>Less: Average other intangibles (GAAP)</t>
  </si>
  <si>
    <t>Add: Average deferred tax liabilities related to goodwill (GAAP)</t>
  </si>
  <si>
    <t>Average tangible common equity</t>
  </si>
  <si>
    <t>N</t>
  </si>
  <si>
    <t>Return on average tangible common equity</t>
  </si>
  <si>
    <t>Return on average tangible common equity, Underlying (non-GAAP)</t>
  </si>
  <si>
    <t>Return on average total assets and return on average total assets, Underlying:</t>
  </si>
  <si>
    <t>Average total assets (GAAP)</t>
  </si>
  <si>
    <t>O</t>
  </si>
  <si>
    <t>Return on average total assets, Underlying (non-GAAP)</t>
  </si>
  <si>
    <t>Return on average total tangible assets and return on average total tangible assets, Underlying:</t>
  </si>
  <si>
    <t>P</t>
  </si>
  <si>
    <t>Average tangible assets</t>
  </si>
  <si>
    <t>Q</t>
  </si>
  <si>
    <t>Return on average total tangible assets</t>
  </si>
  <si>
    <t>Return on average total tangible assets, Underlying (non-GAAP)</t>
  </si>
  <si>
    <t>Tangible book value per common share:</t>
  </si>
  <si>
    <t>Common shares - at period-end (GAAP)</t>
  </si>
  <si>
    <t>R</t>
  </si>
  <si>
    <t>Common stockholders' equity (GAAP)</t>
  </si>
  <si>
    <t>Less: Goodwill (GAAP)</t>
  </si>
  <si>
    <t>Less: Other intangible assets (GAAP)</t>
  </si>
  <si>
    <t>Add: Deferred tax liabilities related to goodwill (GAAP)</t>
  </si>
  <si>
    <t>Tangible common equity</t>
  </si>
  <si>
    <t>S</t>
  </si>
  <si>
    <t>S/R</t>
  </si>
  <si>
    <t>Net income per average common share - basic and diluted and net income per average common share - basic and diluted, Underlying:</t>
  </si>
  <si>
    <t>Average common shares outstanding - basic (GAAP)</t>
  </si>
  <si>
    <t>T</t>
  </si>
  <si>
    <t>Average common shares outstanding - diluted (GAAP)</t>
  </si>
  <si>
    <t>U</t>
  </si>
  <si>
    <t>Net income per average common share - basic (GAAP)</t>
  </si>
  <si>
    <t>K/T</t>
  </si>
  <si>
    <t>Net income per average common share - diluted (GAAP)</t>
  </si>
  <si>
    <t>K/U</t>
  </si>
  <si>
    <t>Net income per average common share - basic, Underlying (non-GAAP)</t>
  </si>
  <si>
    <t>L/T</t>
  </si>
  <si>
    <t>Net income per average common share - diluted, Underlying (non-GAAP)</t>
  </si>
  <si>
    <t>L/U</t>
  </si>
  <si>
    <t>Dividend payout ratio and dividend payout ratio, Underlying:</t>
  </si>
  <si>
    <t>V</t>
  </si>
  <si>
    <t>V/(K/T)</t>
  </si>
  <si>
    <t>Dividend payout ratio, Underlying (non-GAAP)</t>
  </si>
  <si>
    <t>V/(L/T)</t>
  </si>
  <si>
    <t>Salaries and employee benefits, Underlying:</t>
  </si>
  <si>
    <t>Salaries and employee benefits (GAAP)</t>
  </si>
  <si>
    <t>Salaries and employee benefits, Underlying (non-GAAP)</t>
  </si>
  <si>
    <t>Outside services, Underlying:</t>
  </si>
  <si>
    <t>Outside services (GAAP)</t>
  </si>
  <si>
    <t>Outside services, Underlying (non-GAAP)</t>
  </si>
  <si>
    <t>Equipment and software expense, Underlying:</t>
  </si>
  <si>
    <r>
      <rPr>
        <sz val="10"/>
        <color rgb="FF000000"/>
        <rFont val="Trebuchet"/>
      </rPr>
      <t>Equipment and software expense</t>
    </r>
    <r>
      <rPr>
        <vertAlign val="superscript"/>
        <sz val="10"/>
        <color rgb="FF000000"/>
        <rFont val="Trebuchet"/>
      </rPr>
      <t xml:space="preserve"> </t>
    </r>
    <r>
      <rPr>
        <sz val="10"/>
        <color rgb="FF000000"/>
        <rFont val="Trebuchet"/>
      </rPr>
      <t>(GAAP)</t>
    </r>
  </si>
  <si>
    <t>Equipment and software expense, Underlying (non-GAAP)</t>
  </si>
  <si>
    <t>Occupancy, Underlying:</t>
  </si>
  <si>
    <t>Occupancy (GAAP)</t>
  </si>
  <si>
    <t>Occupancy, Underlying (non-GAAP)</t>
  </si>
  <si>
    <t>Net interest income (GAAP)</t>
  </si>
  <si>
    <t>NON-GAAP FINANCIAL MEASURES AND RECONCILIATIONS - SEGMENTS</t>
  </si>
  <si>
    <t>FOURTH QUARTER 2019</t>
  </si>
  <si>
    <t>Net income (loss) available to common stockholders:</t>
  </si>
  <si>
    <t>Less: Preferred stock dividends</t>
  </si>
  <si>
    <t>Return on average total tangible assets:</t>
  </si>
  <si>
    <t>Less: Average goodwill (GAAP)</t>
  </si>
  <si>
    <t>Average other intangibles (GAAP)</t>
  </si>
  <si>
    <t>Add: Average deferred tax liabilities related to goodwill (GAAP)</t>
  </si>
  <si>
    <t>A/C</t>
  </si>
  <si>
    <t>Efficiency ratio:</t>
  </si>
  <si>
    <t>D/E</t>
  </si>
  <si>
    <t>NON-GAAP FINANCIAL MEASURES AND RECONCILIATIONS - SEGMENTS (CONTINUED)</t>
  </si>
  <si>
    <t>THIRD QUARTER 2019</t>
  </si>
  <si>
    <t>Average tangible assets</t>
  </si>
  <si>
    <t>Average other intangibles (GAAP)</t>
  </si>
  <si>
    <t>Appendix</t>
  </si>
  <si>
    <r>
      <rPr>
        <b/>
        <sz val="12"/>
        <color rgb="FF000000"/>
        <rFont val="Arial"/>
        <family val="2"/>
      </rPr>
      <t>Financial Supplement
Second</t>
    </r>
    <r>
      <rPr>
        <b/>
        <sz val="12"/>
        <color rgb="FF000000"/>
        <rFont val="Trebuchet"/>
      </rPr>
      <t xml:space="preserve"> Quarter 2020
</t>
    </r>
  </si>
  <si>
    <t xml:space="preserve"> </t>
  </si>
  <si>
    <t>1These are non-GAAP financial measures. For further information on these measures, refer to "Non-GAAP Financial Measures and Reconciliations."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</si>
</sst>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4" formatCode="_(&quot;$&quot;* #,##0.00_);_(&quot;$&quot;* \(#,##0.00\);_(&quot;$&quot;* &quot;-&quot;??_);_(@_)"/>
    <numFmt numFmtId="43" formatCode="_(* #,##0.00_);_(* \(#,##0.00\);_(* &quot;-&quot;??_);_(@_)"/>
    <numFmt numFmtId="164" formatCode="_(#,##0_);_(\(#,##0\);_(&quot;—&quot;_);_(@_)"/>
    <numFmt numFmtId="165" formatCode="_(#,##0_)_%;_(\(#,##0\)_%;_(&quot;—&quot;_);_(@_)"/>
    <numFmt numFmtId="166" formatCode="#,##0_)%;\(#,##0\)%;&quot;—&quot;\%;_(@_)"/>
    <numFmt numFmtId="167" formatCode="_(&quot;$&quot;#,##0_)_%;_(\(&quot;$&quot;#,##0\)_%;_(&quot;$&quot;&quot;—&quot;_);_(@_)"/>
    <numFmt numFmtId="168" formatCode="_(&quot;$&quot;* #,##0_)_%;_(&quot;$&quot;* \(#,##0\)_%;_(&quot;$&quot;* &quot;—&quot;_);_(@_)"/>
    <numFmt numFmtId="169" formatCode="_(&quot;$&quot;#,##0_);_(\(&quot;$&quot;#,##0\);_(&quot;$&quot;&quot;—&quot;_);_(@_)"/>
    <numFmt numFmtId="170" formatCode="_(&quot;$&quot;#,##0.##########_)_%;_(\(&quot;$&quot;#,##0.##########\)_%;_(&quot;$&quot;&quot;—&quot;_);_(@_)"/>
    <numFmt numFmtId="171" formatCode="_(&quot;$&quot;#,##0.00_)_%;_(\(&quot;$&quot;#,##0.00\)_%;_(&quot;$&quot;&quot;—&quot;_);_(@_)"/>
    <numFmt numFmtId="172" formatCode="_(#,##0.##########_)_%;_(\(#,##0.##########\)_%;_(&quot;—&quot;_);_(@_)"/>
    <numFmt numFmtId="173" formatCode="_(#,##0.00_)_%;_(\(#,##0.00\)_%;_(&quot;—&quot;_);_(@_)"/>
    <numFmt numFmtId="174" formatCode="_(#,##0.00_);_(\(#,##0.00\);_(&quot;—&quot;_);_(@_)"/>
    <numFmt numFmtId="175" formatCode="#,##0.0_)%;\(#,##0.0\)%;&quot;—&quot;\%;_(@_)"/>
    <numFmt numFmtId="176" formatCode="#,##0.00_)%;\(#,##0.00\)%;&quot;—&quot;\%;_(@_)"/>
    <numFmt numFmtId="177" formatCode="0.0;\-0.0;0.0;_(@_)"/>
    <numFmt numFmtId="178" formatCode="_(&quot;$&quot;* #,##0_);_(&quot;$&quot;* \(#,##0\);_(&quot;$&quot;* &quot;—&quot;_);_(@_)"/>
    <numFmt numFmtId="179" formatCode="mmm\ d\,\ yyyy"/>
    <numFmt numFmtId="180" formatCode="0_)%;\(0\)%;&quot;—&quot;\%;_(@_)"/>
    <numFmt numFmtId="181" formatCode="0.00_)%;\(0.00\)%;&quot;—&quot;\%;_(@_)"/>
    <numFmt numFmtId="182" formatCode="_(0_);_(\(0\);_(&quot;—&quot;_);_(@_)"/>
    <numFmt numFmtId="183" formatCode="_(#,##0.##########_);_(\(#,##0.##########\);_(&quot;—&quot;_);_(@_)"/>
    <numFmt numFmtId="184" formatCode="0.00;\-0.00;0.00;_(@_)"/>
    <numFmt numFmtId="185" formatCode="&quot;$&quot;#,##0;\-&quot;$&quot;#,##0;&quot;$&quot;0;_(@_)"/>
    <numFmt numFmtId="186" formatCode="_(&quot;$&quot;* #,##0_);_(&quot;$&quot;* \(#,##0\);_(&quot;$&quot;* &quot;-&quot;??_);_(@_)"/>
    <numFmt numFmtId="187" formatCode="_(* #,##0_);_(* \(#,##0\);_(* &quot;-&quot;??_);_(@_)"/>
  </numFmts>
  <fonts count="48">
    <font>
      <sz val="10"/>
      <color rgb="FF000000"/>
      <name val="Times New Roman"/>
    </font>
    <font>
      <sz val="10"/>
      <color rgb="FF000000"/>
      <name val="Times New Roman"/>
      <family val="1"/>
    </font>
    <font>
      <sz val="10"/>
      <color rgb="FF000000"/>
      <name val="Trebuchet"/>
    </font>
    <font>
      <b/>
      <sz val="10"/>
      <color rgb="FF000000"/>
      <name val="Trebuchet"/>
    </font>
    <font>
      <u/>
      <sz val="10"/>
      <color rgb="FF2045FF"/>
      <name val="Trebuchet"/>
    </font>
    <font>
      <b/>
      <sz val="9"/>
      <color rgb="FF000000"/>
      <name val="Trebuchet"/>
    </font>
    <font>
      <b/>
      <sz val="7"/>
      <color rgb="FF000000"/>
      <name val="Trebuchet"/>
    </font>
    <font>
      <i/>
      <sz val="8"/>
      <color rgb="FF000000"/>
      <name val="Trebuchet"/>
    </font>
    <font>
      <b/>
      <sz val="8"/>
      <color rgb="FF000000"/>
      <name val="Trebuchet"/>
    </font>
    <font>
      <b/>
      <sz val="7"/>
      <color rgb="FF000000"/>
      <name val="Times New Roman"/>
      <family val="1"/>
    </font>
    <font>
      <b/>
      <u/>
      <sz val="8"/>
      <color rgb="FF000000"/>
      <name val="Trebuchet"/>
    </font>
    <font>
      <sz val="8"/>
      <color rgb="FF000000"/>
      <name val="Trebuchet"/>
    </font>
    <font>
      <sz val="8"/>
      <color rgb="FF000000"/>
      <name val="Trebuchet"/>
    </font>
    <font>
      <sz val="11"/>
      <color rgb="FF000000"/>
      <name val="Trebuchet"/>
    </font>
    <font>
      <sz val="7"/>
      <color rgb="FF000000"/>
      <name val="Trebuchet"/>
    </font>
    <font>
      <b/>
      <u/>
      <sz val="8"/>
      <color rgb="FF000000"/>
      <name val="Trebuchet"/>
    </font>
    <font>
      <b/>
      <u/>
      <sz val="7"/>
      <color rgb="FF000000"/>
      <name val="Times New Roman"/>
      <family val="1"/>
    </font>
    <font>
      <sz val="8"/>
      <color rgb="FF000000"/>
      <name val="Trebuchet"/>
    </font>
    <font>
      <sz val="9"/>
      <color rgb="FF000000"/>
      <name val="Trebuchet"/>
    </font>
    <font>
      <b/>
      <sz val="8"/>
      <color rgb="FF000000"/>
      <name val="Trebuchet"/>
    </font>
    <font>
      <u/>
      <sz val="8"/>
      <color rgb="FF000000"/>
      <name val="Trebuchet"/>
    </font>
    <font>
      <b/>
      <i/>
      <sz val="8"/>
      <color rgb="FF000000"/>
      <name val="Trebuchet"/>
    </font>
    <font>
      <i/>
      <sz val="7"/>
      <color rgb="FF000000"/>
      <name val="Trebuchet"/>
    </font>
    <font>
      <b/>
      <u/>
      <sz val="7"/>
      <color rgb="FF000000"/>
      <name val="Trebuchet"/>
    </font>
    <font>
      <sz val="7"/>
      <color rgb="FF000000"/>
      <name val="Times New Roman"/>
      <family val="1"/>
    </font>
    <font>
      <sz val="8"/>
      <color rgb="FFFF0000"/>
      <name val="Trebuchet"/>
    </font>
    <font>
      <sz val="7"/>
      <color rgb="FF000000"/>
      <name val="Trebuchet"/>
    </font>
    <font>
      <sz val="8"/>
      <color rgb="FF000000"/>
      <name val="Trebuchet"/>
    </font>
    <font>
      <sz val="8"/>
      <color rgb="FF000000"/>
      <name val="Times New Roman"/>
      <family val="1"/>
    </font>
    <font>
      <sz val="8"/>
      <color rgb="FF000000"/>
      <name val="Trebuchet"/>
    </font>
    <font>
      <b/>
      <sz val="10"/>
      <color rgb="FF000000"/>
      <name val="Times New Roman"/>
      <family val="1"/>
    </font>
    <font>
      <b/>
      <sz val="8"/>
      <color rgb="FF000000"/>
      <name val="Times New Roman"/>
      <family val="1"/>
    </font>
    <font>
      <b/>
      <u/>
      <sz val="9"/>
      <color rgb="FF000000"/>
      <name val="Trebuchet"/>
    </font>
    <font>
      <sz val="9"/>
      <color rgb="FF000000"/>
      <name val="Times New Roman"/>
      <family val="1"/>
    </font>
    <font>
      <sz val="9"/>
      <color rgb="FF000000"/>
      <name val="Times New Roman"/>
      <family val="1"/>
    </font>
    <font>
      <b/>
      <sz val="9"/>
      <color rgb="FF000000"/>
      <name val="Times New Roman"/>
      <family val="1"/>
    </font>
    <font>
      <sz val="8"/>
      <color rgb="FFEE2724"/>
      <name val="Trebuchet"/>
    </font>
    <font>
      <sz val="9"/>
      <color rgb="FFFF0000"/>
      <name val="Trebuchet"/>
    </font>
    <font>
      <b/>
      <sz val="12"/>
      <color rgb="FF000000"/>
      <name val="Arial"/>
      <family val="2"/>
    </font>
    <font>
      <b/>
      <sz val="12"/>
      <color rgb="FF000000"/>
      <name val="Trebuchet"/>
    </font>
    <font>
      <u/>
      <sz val="10"/>
      <color rgb="FF0000FF"/>
      <name val="Trebuchet"/>
    </font>
    <font>
      <vertAlign val="superscript"/>
      <sz val="10"/>
      <color rgb="FF000000"/>
      <name val="Trebuchet"/>
    </font>
    <font>
      <b/>
      <vertAlign val="superscript"/>
      <sz val="10"/>
      <color rgb="FF000000"/>
      <name val="Trebuchet"/>
    </font>
    <font>
      <b/>
      <u/>
      <sz val="10"/>
      <color rgb="FF000000"/>
      <name val="Trebuchet"/>
    </font>
    <font>
      <i/>
      <sz val="10"/>
      <color rgb="FF000000"/>
      <name val="Trebuchet"/>
    </font>
    <font>
      <u/>
      <sz val="10"/>
      <color rgb="FF000000"/>
      <name val="Trebuchet"/>
    </font>
    <font>
      <sz val="10"/>
      <color rgb="FF000000"/>
      <name val="Times New Roman"/>
      <family val="1"/>
    </font>
    <font>
      <b/>
      <sz val="12"/>
      <color rgb="FF000000"/>
      <name val="Times New Roman"/>
      <family val="1"/>
    </font>
  </fonts>
  <fills count="7">
    <fill>
      <patternFill patternType="none"/>
    </fill>
    <fill>
      <patternFill patternType="gray125"/>
    </fill>
    <fill>
      <patternFill patternType="solid">
        <fgColor rgb="FFCCEEFF"/>
      </patternFill>
    </fill>
    <fill>
      <patternFill patternType="solid">
        <fgColor rgb="FFCCEEFF"/>
      </patternFill>
    </fill>
    <fill>
      <patternFill patternType="solid">
        <fgColor rgb="FFCCCCFF"/>
      </patternFill>
    </fill>
    <fill>
      <patternFill patternType="solid">
        <fgColor rgb="FFFFFFFF"/>
      </patternFill>
    </fill>
    <fill>
      <patternFill patternType="solid">
        <fgColor theme="0"/>
        <bgColor indexed="64"/>
      </patternFill>
    </fill>
  </fills>
  <borders count="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bottom style="double">
        <color auto="1"/>
      </bottom>
      <diagonal/>
    </border>
    <border>
      <left/>
      <right/>
      <top style="double">
        <color auto="1"/>
      </top>
      <bottom style="double">
        <color auto="1"/>
      </bottom>
      <diagonal/>
    </border>
    <border>
      <left/>
      <right/>
      <top style="double">
        <color auto="1"/>
      </top>
      <bottom style="thin">
        <color auto="1"/>
      </bottom>
      <diagonal/>
    </border>
    <border>
      <left/>
      <right/>
      <top style="double">
        <color auto="1"/>
      </top>
      <bottom/>
      <diagonal/>
    </border>
  </borders>
  <cellStyleXfs count="4">
    <xf numFmtId="0" fontId="0" fillId="0" borderId="0"/>
    <xf numFmtId="43" fontId="46" fillId="0" borderId="0" applyFont="0" applyFill="0" applyBorder="0" applyAlignment="0" applyProtection="0"/>
    <xf numFmtId="44" fontId="46" fillId="0" borderId="0" applyFont="0" applyFill="0" applyBorder="0" applyAlignment="0" applyProtection="0"/>
    <xf numFmtId="9" fontId="46" fillId="0" borderId="0" applyFont="0" applyFill="0" applyBorder="0" applyAlignment="0" applyProtection="0"/>
  </cellStyleXfs>
  <cellXfs count="735">
    <xf numFmtId="0" fontId="0" fillId="0" borderId="0" xfId="0" applyAlignment="1">
      <alignment wrapText="1"/>
    </xf>
    <xf numFmtId="0" fontId="1" fillId="0" borderId="0" xfId="0" applyFont="1" applyAlignment="1">
      <alignment horizontal="left"/>
    </xf>
    <xf numFmtId="0" fontId="2" fillId="0" borderId="0" xfId="0" applyFont="1" applyAlignment="1">
      <alignment horizontal="left"/>
    </xf>
    <xf numFmtId="0" fontId="3" fillId="0" borderId="1" xfId="0" applyFont="1" applyBorder="1" applyAlignment="1">
      <alignment wrapText="1"/>
    </xf>
    <xf numFmtId="0" fontId="3" fillId="0" borderId="1" xfId="0" applyFont="1" applyBorder="1" applyAlignment="1">
      <alignment horizontal="left"/>
    </xf>
    <xf numFmtId="0" fontId="3" fillId="0" borderId="1" xfId="0" applyFont="1" applyBorder="1" applyAlignment="1">
      <alignment horizontal="center" wrapText="1"/>
    </xf>
    <xf numFmtId="0" fontId="2" fillId="0" borderId="0" xfId="0" applyFont="1" applyAlignment="1">
      <alignment horizontal="center"/>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center"/>
    </xf>
    <xf numFmtId="164" fontId="2" fillId="0" borderId="0" xfId="0" applyNumberFormat="1" applyFont="1" applyAlignment="1">
      <alignment horizontal="center"/>
    </xf>
    <xf numFmtId="0" fontId="1" fillId="0" borderId="0" xfId="0" applyFont="1" applyAlignment="1">
      <alignment wrapText="1"/>
    </xf>
    <xf numFmtId="0" fontId="4" fillId="0" borderId="0" xfId="0" applyFont="1" applyAlignment="1">
      <alignment wrapText="1" indent="2"/>
    </xf>
    <xf numFmtId="164" fontId="2" fillId="0" borderId="0" xfId="0" applyNumberFormat="1" applyFont="1" applyAlignment="1">
      <alignment horizontal="left"/>
    </xf>
    <xf numFmtId="0" fontId="5" fillId="0" borderId="0" xfId="0" applyFont="1" applyAlignment="1">
      <alignment vertical="top" wrapText="1"/>
    </xf>
    <xf numFmtId="0" fontId="6" fillId="0" borderId="0" xfId="0" applyFont="1" applyAlignment="1">
      <alignment horizontal="center"/>
    </xf>
    <xf numFmtId="0" fontId="7" fillId="0" borderId="0" xfId="0" applyFont="1" applyAlignment="1">
      <alignment horizontal="left"/>
    </xf>
    <xf numFmtId="0" fontId="8" fillId="0" borderId="1" xfId="0" applyFont="1" applyBorder="1" applyAlignment="1">
      <alignment horizontal="center" wrapText="1"/>
    </xf>
    <xf numFmtId="0" fontId="8" fillId="0" borderId="0" xfId="0" applyFont="1" applyAlignment="1">
      <alignment horizontal="center"/>
    </xf>
    <xf numFmtId="0" fontId="8" fillId="0" borderId="0" xfId="0" applyFont="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10" fillId="0" borderId="0" xfId="0" applyFont="1" applyAlignment="1">
      <alignment horizontal="left"/>
    </xf>
    <xf numFmtId="165" fontId="11" fillId="0" borderId="0" xfId="0" applyNumberFormat="1" applyFont="1" applyAlignment="1">
      <alignment horizontal="left"/>
    </xf>
    <xf numFmtId="0" fontId="11" fillId="0" borderId="0" xfId="0" applyFont="1" applyAlignment="1">
      <alignment horizontal="left"/>
    </xf>
    <xf numFmtId="0" fontId="11" fillId="0" borderId="3" xfId="0" applyFont="1" applyBorder="1" applyAlignment="1">
      <alignment horizontal="center" wrapText="1"/>
    </xf>
    <xf numFmtId="166" fontId="11" fillId="0" borderId="0" xfId="0" applyNumberFormat="1" applyFont="1" applyAlignment="1">
      <alignment horizontal="left"/>
    </xf>
    <xf numFmtId="166" fontId="11" fillId="0" borderId="0" xfId="0" applyNumberFormat="1" applyFont="1" applyAlignment="1">
      <alignment horizontal="left"/>
    </xf>
    <xf numFmtId="0" fontId="10" fillId="0" borderId="0" xfId="0" applyFont="1" applyAlignment="1">
      <alignment wrapText="1"/>
    </xf>
    <xf numFmtId="166" fontId="11" fillId="0" borderId="0" xfId="0" applyNumberFormat="1" applyFont="1" applyAlignment="1">
      <alignment horizontal="left"/>
    </xf>
    <xf numFmtId="0" fontId="11" fillId="2" borderId="0" xfId="0" applyFont="1" applyFill="1" applyAlignment="1">
      <alignment wrapText="1"/>
    </xf>
    <xf numFmtId="167" fontId="12" fillId="2" borderId="0" xfId="0" applyNumberFormat="1" applyFont="1" applyFill="1" applyAlignment="1"/>
    <xf numFmtId="168" fontId="11" fillId="2" borderId="0" xfId="0" applyNumberFormat="1" applyFont="1" applyFill="1" applyAlignment="1">
      <alignment horizontal="left"/>
    </xf>
    <xf numFmtId="165" fontId="11" fillId="2" borderId="0" xfId="0" applyNumberFormat="1" applyFont="1" applyFill="1" applyAlignment="1">
      <alignment horizontal="left"/>
    </xf>
    <xf numFmtId="169"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0" fontId="11" fillId="0" borderId="0" xfId="0" applyFont="1" applyAlignment="1">
      <alignment wrapText="1"/>
    </xf>
    <xf numFmtId="165" fontId="12" fillId="0" borderId="1" xfId="0" applyNumberFormat="1" applyFont="1" applyBorder="1" applyAlignment="1"/>
    <xf numFmtId="164" fontId="12" fillId="0" borderId="1" xfId="0" applyNumberFormat="1" applyFont="1" applyBorder="1" applyAlignment="1"/>
    <xf numFmtId="166" fontId="12" fillId="0" borderId="0" xfId="0" applyNumberFormat="1" applyFont="1" applyAlignment="1"/>
    <xf numFmtId="165" fontId="12" fillId="2" borderId="2" xfId="0" applyNumberFormat="1" applyFont="1" applyFill="1" applyBorder="1" applyAlignment="1"/>
    <xf numFmtId="0" fontId="11" fillId="2" borderId="0" xfId="0" applyFont="1" applyFill="1" applyAlignment="1">
      <alignment horizontal="left"/>
    </xf>
    <xf numFmtId="164" fontId="12" fillId="2" borderId="0" xfId="0" applyNumberFormat="1" applyFont="1" applyFill="1" applyAlignment="1"/>
    <xf numFmtId="166" fontId="11" fillId="2" borderId="0" xfId="0" applyNumberFormat="1" applyFont="1" applyFill="1" applyAlignment="1">
      <alignment horizontal="left"/>
    </xf>
    <xf numFmtId="166" fontId="12" fillId="2" borderId="0" xfId="0" applyNumberFormat="1" applyFont="1" applyFill="1" applyAlignment="1"/>
    <xf numFmtId="165" fontId="12" fillId="2" borderId="0" xfId="0" applyNumberFormat="1" applyFont="1" applyFill="1" applyAlignment="1"/>
    <xf numFmtId="165" fontId="12" fillId="0" borderId="0" xfId="0" applyNumberFormat="1" applyFont="1" applyAlignment="1"/>
    <xf numFmtId="164" fontId="12" fillId="0" borderId="0" xfId="0" applyNumberFormat="1" applyFont="1" applyAlignment="1"/>
    <xf numFmtId="0" fontId="8" fillId="2" borderId="0" xfId="0" applyFont="1" applyFill="1" applyAlignment="1">
      <alignment wrapText="1" indent="1"/>
    </xf>
    <xf numFmtId="166" fontId="12" fillId="0" borderId="0" xfId="0" applyNumberFormat="1" applyFont="1" applyAlignment="1"/>
    <xf numFmtId="168" fontId="11" fillId="2" borderId="0" xfId="0" applyNumberFormat="1" applyFont="1" applyFill="1" applyAlignment="1">
      <alignment horizontal="left"/>
    </xf>
    <xf numFmtId="0" fontId="10" fillId="2" borderId="0" xfId="0" applyFont="1" applyFill="1" applyAlignment="1">
      <alignment wrapText="1"/>
    </xf>
    <xf numFmtId="169" fontId="11" fillId="2" borderId="0" xfId="0" applyNumberFormat="1" applyFont="1" applyFill="1" applyAlignment="1"/>
    <xf numFmtId="169" fontId="11" fillId="2" borderId="0" xfId="0" applyNumberFormat="1" applyFont="1" applyFill="1" applyAlignment="1">
      <alignment horizontal="left"/>
    </xf>
    <xf numFmtId="166" fontId="11" fillId="2" borderId="0" xfId="0" applyNumberFormat="1" applyFont="1" applyFill="1" applyAlignment="1">
      <alignment horizontal="left"/>
    </xf>
    <xf numFmtId="166" fontId="11" fillId="2" borderId="0" xfId="0" applyNumberFormat="1" applyFont="1" applyFill="1" applyAlignment="1">
      <alignment horizontal="left"/>
    </xf>
    <xf numFmtId="170" fontId="12" fillId="0" borderId="0" xfId="0" applyNumberFormat="1" applyFont="1" applyAlignment="1"/>
    <xf numFmtId="167" fontId="11" fillId="0" borderId="0" xfId="0" applyNumberFormat="1" applyFont="1" applyAlignment="1">
      <alignment horizontal="left"/>
    </xf>
    <xf numFmtId="171" fontId="12" fillId="0" borderId="0" xfId="0" applyNumberFormat="1" applyFont="1" applyAlignment="1"/>
    <xf numFmtId="166" fontId="13" fillId="0" borderId="0" xfId="0" applyNumberFormat="1" applyFont="1" applyAlignment="1">
      <alignment horizontal="left"/>
    </xf>
    <xf numFmtId="166" fontId="12" fillId="0" borderId="0" xfId="0" applyNumberFormat="1" applyFont="1" applyAlignment="1"/>
    <xf numFmtId="164" fontId="11" fillId="0" borderId="0" xfId="0" applyNumberFormat="1" applyFont="1" applyAlignment="1">
      <alignment horizontal="left"/>
    </xf>
    <xf numFmtId="172" fontId="12" fillId="0" borderId="0" xfId="0" applyNumberFormat="1" applyFont="1" applyAlignment="1"/>
    <xf numFmtId="172" fontId="12" fillId="2" borderId="0" xfId="0" applyNumberFormat="1" applyFont="1" applyFill="1" applyAlignment="1"/>
    <xf numFmtId="173" fontId="12" fillId="2" borderId="0" xfId="0" applyNumberFormat="1" applyFont="1" applyFill="1" applyAlignment="1"/>
    <xf numFmtId="174" fontId="12" fillId="2" borderId="0" xfId="0" applyNumberFormat="1" applyFont="1" applyFill="1" applyAlignment="1"/>
    <xf numFmtId="172" fontId="12" fillId="2" borderId="0" xfId="0" applyNumberFormat="1" applyFont="1" applyFill="1" applyAlignment="1"/>
    <xf numFmtId="0" fontId="11" fillId="0" borderId="0" xfId="0" applyFont="1" applyAlignment="1">
      <alignment wrapText="1" indent="1"/>
    </xf>
    <xf numFmtId="174" fontId="12" fillId="0" borderId="0" xfId="0" applyNumberFormat="1" applyFont="1" applyAlignment="1"/>
    <xf numFmtId="173" fontId="11" fillId="0" borderId="0" xfId="0" applyNumberFormat="1" applyFont="1" applyAlignment="1">
      <alignment horizontal="left"/>
    </xf>
    <xf numFmtId="0" fontId="11" fillId="2" borderId="0" xfId="0" applyFont="1" applyFill="1" applyAlignment="1">
      <alignment wrapText="1" indent="1"/>
    </xf>
    <xf numFmtId="173" fontId="11" fillId="2" borderId="0" xfId="0" applyNumberFormat="1" applyFont="1" applyFill="1" applyAlignment="1">
      <alignment horizontal="left"/>
    </xf>
    <xf numFmtId="164" fontId="11" fillId="2" borderId="0" xfId="0" applyNumberFormat="1" applyFont="1" applyFill="1" applyAlignment="1">
      <alignment horizontal="left"/>
    </xf>
    <xf numFmtId="164" fontId="12" fillId="0" borderId="0" xfId="0" applyNumberFormat="1" applyFont="1" applyAlignment="1"/>
    <xf numFmtId="166" fontId="12" fillId="0" borderId="0" xfId="0" applyNumberFormat="1" applyFont="1" applyAlignment="1"/>
    <xf numFmtId="166" fontId="12" fillId="2" borderId="0" xfId="0" applyNumberFormat="1" applyFont="1" applyFill="1" applyAlignment="1"/>
    <xf numFmtId="166" fontId="12" fillId="0" borderId="0" xfId="0" applyNumberFormat="1" applyFont="1" applyAlignment="1"/>
    <xf numFmtId="166" fontId="11" fillId="2" borderId="0" xfId="0" applyNumberFormat="1" applyFont="1" applyFill="1" applyAlignment="1">
      <alignment horizontal="left"/>
    </xf>
    <xf numFmtId="166" fontId="11" fillId="2" borderId="0" xfId="0" applyNumberFormat="1" applyFont="1" applyFill="1" applyAlignment="1"/>
    <xf numFmtId="166" fontId="11" fillId="2" borderId="0" xfId="0" applyNumberFormat="1" applyFont="1" applyFill="1" applyAlignment="1"/>
    <xf numFmtId="166" fontId="11" fillId="2" borderId="0" xfId="0" applyNumberFormat="1" applyFont="1" applyFill="1" applyAlignment="1"/>
    <xf numFmtId="175" fontId="11" fillId="0" borderId="0" xfId="0" applyNumberFormat="1" applyFont="1" applyAlignment="1">
      <alignment horizontal="left"/>
    </xf>
    <xf numFmtId="165" fontId="11" fillId="2" borderId="0" xfId="0" applyNumberFormat="1" applyFont="1" applyFill="1" applyAlignment="1"/>
    <xf numFmtId="164" fontId="11" fillId="2" borderId="0" xfId="0" applyNumberFormat="1" applyFont="1" applyFill="1" applyAlignment="1">
      <alignment horizontal="left"/>
    </xf>
    <xf numFmtId="164" fontId="12" fillId="0" borderId="0" xfId="0" applyNumberFormat="1" applyFont="1" applyAlignment="1"/>
    <xf numFmtId="166" fontId="12" fillId="0" borderId="0" xfId="0" applyNumberFormat="1" applyFont="1" applyAlignment="1"/>
    <xf numFmtId="0" fontId="11" fillId="2" borderId="0" xfId="0" applyFont="1" applyFill="1" applyAlignment="1">
      <alignment wrapText="1" indent="5"/>
    </xf>
    <xf numFmtId="164" fontId="12" fillId="2" borderId="0" xfId="0" applyNumberFormat="1" applyFont="1" applyFill="1" applyAlignment="1"/>
    <xf numFmtId="164" fontId="12" fillId="2" borderId="0" xfId="0" applyNumberFormat="1" applyFont="1" applyFill="1" applyAlignment="1"/>
    <xf numFmtId="167" fontId="11" fillId="2" borderId="0" xfId="0" applyNumberFormat="1" applyFont="1" applyFill="1" applyAlignment="1"/>
    <xf numFmtId="167" fontId="11" fillId="2" borderId="0" xfId="0" applyNumberFormat="1" applyFont="1" applyFill="1" applyAlignment="1">
      <alignment horizontal="left"/>
    </xf>
    <xf numFmtId="166" fontId="11" fillId="2" borderId="0" xfId="0" applyNumberFormat="1" applyFont="1" applyFill="1" applyAlignment="1">
      <alignment horizontal="left"/>
    </xf>
    <xf numFmtId="174" fontId="11" fillId="2" borderId="0" xfId="0" applyNumberFormat="1" applyFont="1" applyFill="1" applyAlignment="1">
      <alignment horizontal="left"/>
    </xf>
    <xf numFmtId="0" fontId="11" fillId="0" borderId="0" xfId="0" applyFont="1" applyAlignment="1">
      <alignment horizontal="right" wrapText="1"/>
    </xf>
    <xf numFmtId="166" fontId="12" fillId="0" borderId="0" xfId="0" applyNumberFormat="1" applyFont="1" applyAlignment="1"/>
    <xf numFmtId="0" fontId="11" fillId="2" borderId="0" xfId="0" applyFont="1" applyFill="1" applyAlignment="1">
      <alignment horizontal="right" wrapText="1"/>
    </xf>
    <xf numFmtId="166" fontId="12" fillId="2" borderId="0" xfId="0" applyNumberFormat="1" applyFont="1" applyFill="1" applyAlignment="1"/>
    <xf numFmtId="166" fontId="12" fillId="2" borderId="0" xfId="0" applyNumberFormat="1" applyFont="1" applyFill="1" applyAlignment="1"/>
    <xf numFmtId="165" fontId="12" fillId="2" borderId="0" xfId="0" applyNumberFormat="1" applyFont="1" applyFill="1" applyAlignment="1"/>
    <xf numFmtId="164" fontId="11" fillId="0" borderId="0" xfId="0" applyNumberFormat="1" applyFont="1" applyAlignment="1">
      <alignment horizontal="left"/>
    </xf>
    <xf numFmtId="164" fontId="11" fillId="0" borderId="0" xfId="0" applyNumberFormat="1" applyFont="1" applyAlignment="1">
      <alignment horizontal="left"/>
    </xf>
    <xf numFmtId="166" fontId="11" fillId="0" borderId="0" xfId="0" applyNumberFormat="1" applyFont="1" applyAlignment="1">
      <alignment horizontal="left"/>
    </xf>
    <xf numFmtId="167" fontId="11" fillId="2" borderId="0" xfId="0" applyNumberFormat="1" applyFont="1" applyFill="1" applyAlignment="1">
      <alignment horizontal="left"/>
    </xf>
    <xf numFmtId="169" fontId="12" fillId="2" borderId="0" xfId="0" applyNumberFormat="1" applyFont="1" applyFill="1" applyAlignment="1"/>
    <xf numFmtId="165" fontId="11" fillId="0" borderId="0" xfId="0" applyNumberFormat="1" applyFont="1" applyAlignment="1"/>
    <xf numFmtId="0" fontId="11" fillId="0" borderId="0" xfId="0" applyFont="1" applyAlignment="1">
      <alignment horizontal="center"/>
    </xf>
    <xf numFmtId="165" fontId="12" fillId="0" borderId="0" xfId="0" applyNumberFormat="1" applyFont="1" applyAlignment="1"/>
    <xf numFmtId="166" fontId="11" fillId="0" borderId="0" xfId="0" applyNumberFormat="1" applyFont="1" applyAlignment="1">
      <alignment horizontal="center"/>
    </xf>
    <xf numFmtId="0" fontId="8" fillId="0" borderId="0" xfId="0" applyFont="1" applyAlignment="1">
      <alignment wrapText="1" indent="1"/>
    </xf>
    <xf numFmtId="167" fontId="12" fillId="0" borderId="4" xfId="0" applyNumberFormat="1" applyFont="1" applyBorder="1" applyAlignment="1"/>
    <xf numFmtId="168" fontId="11" fillId="0" borderId="0" xfId="0" applyNumberFormat="1" applyFont="1" applyAlignment="1"/>
    <xf numFmtId="169" fontId="12" fillId="0" borderId="4" xfId="0" applyNumberFormat="1" applyFont="1" applyBorder="1" applyAlignment="1"/>
    <xf numFmtId="166" fontId="8" fillId="0" borderId="0" xfId="0" applyNumberFormat="1" applyFont="1" applyAlignment="1">
      <alignment horizontal="center"/>
    </xf>
    <xf numFmtId="0" fontId="10" fillId="2" borderId="0" xfId="0" applyFont="1" applyFill="1" applyAlignment="1">
      <alignment horizontal="left"/>
    </xf>
    <xf numFmtId="165" fontId="11" fillId="2" borderId="2" xfId="0" applyNumberFormat="1" applyFont="1" applyFill="1" applyBorder="1" applyAlignment="1">
      <alignment horizontal="left"/>
    </xf>
    <xf numFmtId="0" fontId="11" fillId="2" borderId="3" xfId="0" applyFont="1" applyFill="1" applyBorder="1" applyAlignment="1">
      <alignment horizontal="center" wrapText="1"/>
    </xf>
    <xf numFmtId="166" fontId="11" fillId="2" borderId="2" xfId="0" applyNumberFormat="1" applyFont="1" applyFill="1" applyBorder="1" applyAlignment="1">
      <alignment horizontal="left"/>
    </xf>
    <xf numFmtId="0" fontId="8" fillId="2" borderId="3" xfId="0" applyFont="1" applyFill="1" applyBorder="1" applyAlignment="1">
      <alignment horizontal="center" wrapText="1"/>
    </xf>
    <xf numFmtId="0" fontId="8" fillId="2" borderId="2" xfId="0" applyFont="1" applyFill="1" applyBorder="1" applyAlignment="1">
      <alignment horizontal="center" wrapText="1"/>
    </xf>
    <xf numFmtId="176" fontId="12" fillId="2" borderId="0" xfId="0" applyNumberFormat="1" applyFont="1" applyFill="1" applyAlignment="1"/>
    <xf numFmtId="176" fontId="11" fillId="2" borderId="0" xfId="0" applyNumberFormat="1" applyFont="1" applyFill="1" applyAlignment="1">
      <alignment horizontal="left"/>
    </xf>
    <xf numFmtId="166" fontId="12" fillId="2" borderId="0" xfId="0" applyNumberFormat="1" applyFont="1" applyFill="1" applyAlignment="1"/>
    <xf numFmtId="164" fontId="11" fillId="2" borderId="0" xfId="0" applyNumberFormat="1" applyFont="1" applyFill="1" applyAlignment="1">
      <alignment horizontal="center"/>
    </xf>
    <xf numFmtId="176" fontId="12" fillId="0" borderId="0" xfId="0" applyNumberFormat="1" applyFont="1" applyAlignment="1"/>
    <xf numFmtId="176" fontId="11" fillId="0" borderId="0" xfId="0" applyNumberFormat="1" applyFont="1" applyAlignment="1">
      <alignment horizontal="left"/>
    </xf>
    <xf numFmtId="166" fontId="12" fillId="0" borderId="0" xfId="0" applyNumberFormat="1" applyFont="1" applyAlignment="1"/>
    <xf numFmtId="164" fontId="11" fillId="0" borderId="0" xfId="0" applyNumberFormat="1" applyFont="1" applyAlignment="1">
      <alignment horizontal="center"/>
    </xf>
    <xf numFmtId="176" fontId="12" fillId="2" borderId="0" xfId="0" applyNumberFormat="1" applyFont="1" applyFill="1" applyAlignment="1"/>
    <xf numFmtId="176" fontId="11" fillId="0" borderId="0" xfId="0" applyNumberFormat="1" applyFont="1" applyAlignment="1"/>
    <xf numFmtId="176" fontId="11" fillId="2" borderId="0" xfId="0" applyNumberFormat="1" applyFont="1" applyFill="1" applyAlignment="1">
      <alignment horizontal="left"/>
    </xf>
    <xf numFmtId="176" fontId="11" fillId="0" borderId="0" xfId="0" applyNumberFormat="1" applyFont="1" applyAlignment="1">
      <alignment horizontal="left"/>
    </xf>
    <xf numFmtId="166" fontId="8" fillId="2" borderId="0" xfId="0" applyNumberFormat="1" applyFont="1" applyFill="1" applyAlignment="1">
      <alignment horizontal="left"/>
    </xf>
    <xf numFmtId="174" fontId="11" fillId="0" borderId="0" xfId="0" applyNumberFormat="1" applyFont="1" applyAlignment="1">
      <alignment horizontal="left"/>
    </xf>
    <xf numFmtId="174" fontId="11" fillId="0" borderId="0" xfId="0" applyNumberFormat="1" applyFont="1" applyAlignment="1">
      <alignment horizontal="center"/>
    </xf>
    <xf numFmtId="166" fontId="8" fillId="0" borderId="0" xfId="0" applyNumberFormat="1" applyFont="1" applyAlignment="1">
      <alignment horizontal="left"/>
    </xf>
    <xf numFmtId="174" fontId="11" fillId="2" borderId="0" xfId="0" applyNumberFormat="1" applyFont="1" applyFill="1" applyAlignment="1">
      <alignment horizontal="center"/>
    </xf>
    <xf numFmtId="176" fontId="11" fillId="2" borderId="0" xfId="0" applyNumberFormat="1" applyFont="1" applyFill="1" applyAlignment="1"/>
    <xf numFmtId="166" fontId="11" fillId="0" borderId="0" xfId="0" applyNumberFormat="1" applyFont="1" applyAlignment="1"/>
    <xf numFmtId="166" fontId="12" fillId="2" borderId="0" xfId="0" applyNumberFormat="1" applyFont="1" applyFill="1" applyAlignment="1"/>
    <xf numFmtId="166" fontId="11" fillId="2" borderId="0" xfId="0" applyNumberFormat="1" applyFont="1" applyFill="1" applyAlignment="1"/>
    <xf numFmtId="166" fontId="12" fillId="0" borderId="0" xfId="0" applyNumberFormat="1" applyFont="1" applyAlignment="1"/>
    <xf numFmtId="0" fontId="15" fillId="2" borderId="0" xfId="0" applyFont="1" applyFill="1" applyAlignment="1">
      <alignment wrapText="1"/>
    </xf>
    <xf numFmtId="175" fontId="12" fillId="0" borderId="0" xfId="0" applyNumberFormat="1" applyFont="1" applyAlignment="1"/>
    <xf numFmtId="175" fontId="11" fillId="0" borderId="0" xfId="0" applyNumberFormat="1" applyFont="1" applyAlignment="1"/>
    <xf numFmtId="177" fontId="11" fillId="0" borderId="0" xfId="0" applyNumberFormat="1" applyFont="1" applyAlignment="1">
      <alignment horizontal="left"/>
    </xf>
    <xf numFmtId="175" fontId="12" fillId="0" borderId="0" xfId="0" applyNumberFormat="1" applyFont="1" applyAlignment="1"/>
    <xf numFmtId="166" fontId="11" fillId="0" borderId="0" xfId="0" applyNumberFormat="1" applyFont="1" applyAlignment="1">
      <alignment horizontal="left"/>
    </xf>
    <xf numFmtId="175" fontId="11" fillId="0" borderId="0" xfId="0" applyNumberFormat="1" applyFont="1" applyAlignment="1"/>
    <xf numFmtId="175" fontId="12" fillId="2" borderId="0" xfId="0" applyNumberFormat="1" applyFont="1" applyFill="1" applyAlignment="1"/>
    <xf numFmtId="175" fontId="11" fillId="2" borderId="0" xfId="0" applyNumberFormat="1" applyFont="1" applyFill="1" applyAlignment="1"/>
    <xf numFmtId="177" fontId="11" fillId="2" borderId="0" xfId="0" applyNumberFormat="1" applyFont="1" applyFill="1" applyAlignment="1">
      <alignment horizontal="left"/>
    </xf>
    <xf numFmtId="175" fontId="11" fillId="2" borderId="0" xfId="0" applyNumberFormat="1" applyFont="1" applyFill="1" applyAlignment="1"/>
    <xf numFmtId="175" fontId="12" fillId="0" borderId="0" xfId="0" applyNumberFormat="1" applyFont="1" applyAlignment="1"/>
    <xf numFmtId="175" fontId="12" fillId="0" borderId="0" xfId="0" applyNumberFormat="1" applyFont="1" applyAlignment="1"/>
    <xf numFmtId="175" fontId="12" fillId="2" borderId="0" xfId="0" applyNumberFormat="1" applyFont="1" applyFill="1" applyAlignment="1"/>
    <xf numFmtId="167" fontId="12" fillId="0" borderId="0" xfId="0" applyNumberFormat="1" applyFont="1" applyAlignment="1"/>
    <xf numFmtId="168" fontId="11" fillId="0" borderId="0" xfId="0" applyNumberFormat="1" applyFont="1" applyAlignment="1">
      <alignment horizontal="left"/>
    </xf>
    <xf numFmtId="0" fontId="8" fillId="0" borderId="0" xfId="0" applyFont="1" applyAlignment="1">
      <alignment horizontal="left"/>
    </xf>
    <xf numFmtId="169" fontId="12" fillId="0" borderId="0" xfId="0" applyNumberFormat="1" applyFont="1" applyAlignment="1"/>
    <xf numFmtId="168" fontId="11" fillId="0" borderId="0" xfId="0" applyNumberFormat="1" applyFont="1" applyAlignment="1">
      <alignment horizontal="left"/>
    </xf>
    <xf numFmtId="165" fontId="12" fillId="2" borderId="1" xfId="0" applyNumberFormat="1" applyFont="1" applyFill="1" applyBorder="1" applyAlignment="1"/>
    <xf numFmtId="165" fontId="12" fillId="2" borderId="1" xfId="0" applyNumberFormat="1" applyFont="1" applyFill="1" applyBorder="1" applyAlignment="1"/>
    <xf numFmtId="0" fontId="11" fillId="0" borderId="0" xfId="0" applyFont="1" applyAlignment="1">
      <alignment wrapText="1" indent="2"/>
    </xf>
    <xf numFmtId="165" fontId="12" fillId="0" borderId="2" xfId="0" applyNumberFormat="1" applyFont="1" applyBorder="1" applyAlignment="1"/>
    <xf numFmtId="166" fontId="11" fillId="0" borderId="0" xfId="0" applyNumberFormat="1" applyFont="1" applyAlignment="1"/>
    <xf numFmtId="176" fontId="12" fillId="0" borderId="0" xfId="0" applyNumberFormat="1" applyFont="1" applyAlignment="1"/>
    <xf numFmtId="164" fontId="12" fillId="0" borderId="0" xfId="0" applyNumberFormat="1" applyFont="1" applyAlignment="1"/>
    <xf numFmtId="165" fontId="11" fillId="2" borderId="0" xfId="0" applyNumberFormat="1" applyFont="1" applyFill="1" applyAlignment="1">
      <alignment horizontal="left"/>
    </xf>
    <xf numFmtId="0" fontId="17" fillId="2" borderId="0" xfId="0" applyFont="1" applyFill="1" applyAlignment="1">
      <alignment horizontal="left"/>
    </xf>
    <xf numFmtId="165" fontId="14" fillId="2" borderId="0" xfId="0" applyNumberFormat="1" applyFont="1" applyFill="1" applyAlignment="1">
      <alignment horizontal="left"/>
    </xf>
    <xf numFmtId="0" fontId="14" fillId="2" borderId="0" xfId="0" applyFont="1" applyFill="1" applyAlignment="1">
      <alignment horizontal="left"/>
    </xf>
    <xf numFmtId="166" fontId="14" fillId="2" borderId="0" xfId="0" applyNumberFormat="1" applyFont="1" applyFill="1" applyAlignment="1">
      <alignment horizontal="left"/>
    </xf>
    <xf numFmtId="166" fontId="14" fillId="2" borderId="0" xfId="0" applyNumberFormat="1" applyFont="1" applyFill="1" applyAlignment="1">
      <alignment horizontal="left"/>
    </xf>
    <xf numFmtId="0" fontId="14" fillId="0" borderId="0" xfId="0" applyFont="1" applyAlignment="1">
      <alignment horizontal="left"/>
    </xf>
    <xf numFmtId="0" fontId="2" fillId="2" borderId="0" xfId="0" applyFont="1" applyFill="1" applyAlignment="1">
      <alignment horizontal="left"/>
    </xf>
    <xf numFmtId="166" fontId="2" fillId="2" borderId="0" xfId="0" applyNumberFormat="1" applyFont="1" applyFill="1" applyAlignment="1">
      <alignment horizontal="left"/>
    </xf>
    <xf numFmtId="175" fontId="2" fillId="2" borderId="0" xfId="0" applyNumberFormat="1" applyFont="1" applyFill="1" applyAlignment="1">
      <alignment horizontal="left"/>
    </xf>
    <xf numFmtId="166" fontId="1" fillId="0" borderId="0" xfId="0" applyNumberFormat="1" applyFont="1" applyAlignment="1">
      <alignment horizontal="left"/>
    </xf>
    <xf numFmtId="175" fontId="1" fillId="0" borderId="0" xfId="0" applyNumberFormat="1" applyFont="1" applyAlignment="1">
      <alignment horizontal="left"/>
    </xf>
    <xf numFmtId="166" fontId="1" fillId="0" borderId="0" xfId="0" applyNumberFormat="1" applyFont="1" applyAlignment="1">
      <alignment horizontal="left"/>
    </xf>
    <xf numFmtId="0" fontId="7" fillId="0" borderId="0" xfId="0" applyFont="1" applyAlignment="1">
      <alignment horizontal="left" indent="1"/>
    </xf>
    <xf numFmtId="0" fontId="6" fillId="0" borderId="0" xfId="0" applyFont="1" applyAlignment="1">
      <alignment horizontal="center" wrapText="1"/>
    </xf>
    <xf numFmtId="0" fontId="11" fillId="2" borderId="1" xfId="0" applyFont="1" applyFill="1" applyBorder="1" applyAlignment="1">
      <alignment horizontal="center" wrapText="1"/>
    </xf>
    <xf numFmtId="166" fontId="11" fillId="2" borderId="0" xfId="0" applyNumberFormat="1" applyFont="1" applyFill="1" applyAlignment="1">
      <alignment horizontal="center"/>
    </xf>
    <xf numFmtId="166" fontId="11" fillId="2" borderId="0" xfId="0" applyNumberFormat="1" applyFont="1" applyFill="1" applyAlignment="1">
      <alignment horizontal="center"/>
    </xf>
    <xf numFmtId="167" fontId="12" fillId="0" borderId="2" xfId="0" applyNumberFormat="1" applyFont="1" applyBorder="1" applyAlignment="1"/>
    <xf numFmtId="166" fontId="12" fillId="0" borderId="2" xfId="0" applyNumberFormat="1" applyFont="1" applyBorder="1" applyAlignment="1"/>
    <xf numFmtId="166" fontId="14" fillId="0" borderId="0" xfId="0" applyNumberFormat="1" applyFont="1" applyAlignment="1">
      <alignment horizontal="left"/>
    </xf>
    <xf numFmtId="166" fontId="14" fillId="0" borderId="0" xfId="0" applyNumberFormat="1" applyFont="1" applyAlignment="1">
      <alignment horizontal="left"/>
    </xf>
    <xf numFmtId="0" fontId="8" fillId="2" borderId="0" xfId="0" applyFont="1" applyFill="1" applyAlignment="1">
      <alignment wrapText="1" indent="2"/>
    </xf>
    <xf numFmtId="165" fontId="12" fillId="2" borderId="3" xfId="0" applyNumberFormat="1" applyFont="1" applyFill="1" applyBorder="1" applyAlignment="1"/>
    <xf numFmtId="166" fontId="11" fillId="0" borderId="0" xfId="0" applyNumberFormat="1" applyFont="1" applyAlignment="1">
      <alignment horizontal="left"/>
    </xf>
    <xf numFmtId="0" fontId="11" fillId="0" borderId="0" xfId="0" applyFont="1" applyAlignment="1">
      <alignment horizontal="left" indent="1"/>
    </xf>
    <xf numFmtId="165" fontId="11" fillId="0" borderId="1" xfId="0" applyNumberFormat="1" applyFont="1" applyBorder="1" applyAlignment="1"/>
    <xf numFmtId="165" fontId="8" fillId="0" borderId="0" xfId="0" applyNumberFormat="1" applyFont="1" applyAlignment="1">
      <alignment horizontal="left"/>
    </xf>
    <xf numFmtId="165" fontId="8" fillId="2" borderId="0" xfId="0" applyNumberFormat="1" applyFont="1" applyFill="1" applyAlignment="1">
      <alignment horizontal="left"/>
    </xf>
    <xf numFmtId="0" fontId="8" fillId="0" borderId="0" xfId="0" applyFont="1" applyAlignment="1">
      <alignment wrapText="1" indent="2"/>
    </xf>
    <xf numFmtId="165" fontId="19" fillId="0" borderId="3" xfId="0" applyNumberFormat="1" applyFont="1" applyBorder="1" applyAlignment="1"/>
    <xf numFmtId="165" fontId="12" fillId="0" borderId="3" xfId="0" applyNumberFormat="1" applyFont="1" applyBorder="1" applyAlignment="1"/>
    <xf numFmtId="0" fontId="11" fillId="2" borderId="0" xfId="0" applyFont="1" applyFill="1" applyAlignment="1"/>
    <xf numFmtId="164" fontId="11" fillId="2" borderId="0" xfId="0" applyNumberFormat="1" applyFont="1" applyFill="1" applyAlignment="1">
      <alignment horizontal="left"/>
    </xf>
    <xf numFmtId="165" fontId="19" fillId="2" borderId="3" xfId="0" applyNumberFormat="1" applyFont="1" applyFill="1" applyBorder="1" applyAlignment="1"/>
    <xf numFmtId="165" fontId="19" fillId="0" borderId="0" xfId="0" applyNumberFormat="1" applyFont="1" applyAlignment="1"/>
    <xf numFmtId="165" fontId="19" fillId="0" borderId="2" xfId="0" applyNumberFormat="1" applyFont="1" applyBorder="1" applyAlignment="1"/>
    <xf numFmtId="0" fontId="11" fillId="0" borderId="0" xfId="0" applyFont="1" applyAlignment="1"/>
    <xf numFmtId="0" fontId="20" fillId="0" borderId="0" xfId="0" applyFont="1" applyAlignment="1">
      <alignment horizontal="left"/>
    </xf>
    <xf numFmtId="166" fontId="20" fillId="0" borderId="0" xfId="0" applyNumberFormat="1" applyFont="1" applyAlignment="1">
      <alignment horizontal="left"/>
    </xf>
    <xf numFmtId="0" fontId="20" fillId="0" borderId="0" xfId="0" applyFont="1" applyAlignment="1"/>
    <xf numFmtId="0" fontId="11" fillId="2" borderId="0" xfId="0" applyFont="1" applyFill="1" applyAlignment="1">
      <alignment wrapText="1" indent="2"/>
    </xf>
    <xf numFmtId="167" fontId="19" fillId="2" borderId="5" xfId="0" applyNumberFormat="1" applyFont="1" applyFill="1" applyBorder="1" applyAlignment="1"/>
    <xf numFmtId="167" fontId="12" fillId="2" borderId="5" xfId="0" applyNumberFormat="1" applyFont="1" applyFill="1" applyBorder="1" applyAlignment="1"/>
    <xf numFmtId="167" fontId="19" fillId="2" borderId="6" xfId="0" applyNumberFormat="1" applyFont="1" applyFill="1" applyBorder="1" applyAlignment="1"/>
    <xf numFmtId="166" fontId="14" fillId="2" borderId="0" xfId="0" applyNumberFormat="1" applyFont="1" applyFill="1" applyAlignment="1">
      <alignment horizontal="left"/>
    </xf>
    <xf numFmtId="169" fontId="12" fillId="0" borderId="7" xfId="0" applyNumberFormat="1" applyFont="1" applyBorder="1" applyAlignment="1"/>
    <xf numFmtId="168" fontId="11" fillId="0" borderId="0" xfId="0" applyNumberFormat="1" applyFont="1" applyAlignment="1">
      <alignment horizontal="left"/>
    </xf>
    <xf numFmtId="178" fontId="11" fillId="0" borderId="0" xfId="0" applyNumberFormat="1" applyFont="1" applyAlignment="1">
      <alignment horizontal="left"/>
    </xf>
    <xf numFmtId="169" fontId="12" fillId="2" borderId="4" xfId="0" applyNumberFormat="1" applyFont="1" applyFill="1" applyBorder="1" applyAlignment="1"/>
    <xf numFmtId="178" fontId="11" fillId="2" borderId="0" xfId="0" applyNumberFormat="1" applyFont="1" applyFill="1" applyAlignment="1">
      <alignment horizontal="left"/>
    </xf>
    <xf numFmtId="0" fontId="11" fillId="2" borderId="2" xfId="0" applyFont="1" applyFill="1" applyBorder="1" applyAlignment="1">
      <alignment wrapText="1"/>
    </xf>
    <xf numFmtId="166" fontId="12" fillId="2" borderId="0" xfId="0" applyNumberFormat="1" applyFont="1" applyFill="1" applyAlignment="1"/>
    <xf numFmtId="166" fontId="2" fillId="2" borderId="0" xfId="0" applyNumberFormat="1" applyFont="1" applyFill="1" applyAlignment="1">
      <alignment horizontal="left"/>
    </xf>
    <xf numFmtId="0" fontId="8" fillId="0" borderId="0" xfId="0" applyFont="1" applyAlignment="1">
      <alignment wrapText="1"/>
    </xf>
    <xf numFmtId="0" fontId="21" fillId="0" borderId="0" xfId="0" applyFont="1" applyAlignment="1">
      <alignment horizontal="left"/>
    </xf>
    <xf numFmtId="0" fontId="11" fillId="0" borderId="2" xfId="0" applyFont="1" applyBorder="1" applyAlignment="1">
      <alignment horizontal="left"/>
    </xf>
    <xf numFmtId="0" fontId="8" fillId="0" borderId="2" xfId="0" applyFont="1" applyBorder="1" applyAlignment="1">
      <alignment horizontal="center"/>
    </xf>
    <xf numFmtId="0" fontId="8" fillId="2" borderId="0" xfId="0" applyFont="1" applyFill="1" applyAlignment="1">
      <alignment horizontal="left"/>
    </xf>
    <xf numFmtId="0" fontId="11" fillId="2" borderId="0" xfId="0" applyFont="1" applyFill="1" applyAlignment="1">
      <alignment horizontal="center"/>
    </xf>
    <xf numFmtId="0" fontId="11" fillId="2" borderId="2" xfId="0" applyFont="1" applyFill="1" applyBorder="1" applyAlignment="1">
      <alignment horizontal="center"/>
    </xf>
    <xf numFmtId="169" fontId="12" fillId="0" borderId="2" xfId="0" applyNumberFormat="1" applyFont="1" applyBorder="1" applyAlignment="1"/>
    <xf numFmtId="166" fontId="11" fillId="0" borderId="0" xfId="0" applyNumberFormat="1" applyFont="1" applyAlignment="1"/>
    <xf numFmtId="167" fontId="19" fillId="0" borderId="4" xfId="0" applyNumberFormat="1" applyFont="1" applyBorder="1" applyAlignment="1"/>
    <xf numFmtId="169" fontId="12" fillId="0" borderId="4" xfId="0" applyNumberFormat="1" applyFont="1" applyBorder="1" applyAlignment="1"/>
    <xf numFmtId="164" fontId="11" fillId="2" borderId="0" xfId="0" applyNumberFormat="1" applyFont="1" applyFill="1" applyAlignment="1"/>
    <xf numFmtId="164" fontId="11" fillId="2" borderId="0" xfId="0" applyNumberFormat="1" applyFont="1" applyFill="1" applyAlignment="1"/>
    <xf numFmtId="164" fontId="11" fillId="0" borderId="0" xfId="0" applyNumberFormat="1" applyFont="1" applyAlignment="1"/>
    <xf numFmtId="164" fontId="11" fillId="0" borderId="0" xfId="0" applyNumberFormat="1" applyFont="1" applyAlignment="1"/>
    <xf numFmtId="178" fontId="11" fillId="2" borderId="0" xfId="0" applyNumberFormat="1" applyFont="1" applyFill="1" applyAlignment="1">
      <alignment horizontal="left"/>
    </xf>
    <xf numFmtId="178" fontId="11" fillId="2" borderId="0" xfId="0" applyNumberFormat="1" applyFont="1" applyFill="1" applyAlignment="1">
      <alignment horizontal="left"/>
    </xf>
    <xf numFmtId="167" fontId="11" fillId="0" borderId="0" xfId="0" applyNumberFormat="1" applyFont="1" applyAlignment="1">
      <alignment horizontal="left"/>
    </xf>
    <xf numFmtId="169" fontId="12" fillId="0" borderId="0" xfId="0" applyNumberFormat="1" applyFont="1" applyAlignment="1"/>
    <xf numFmtId="164" fontId="12" fillId="2" borderId="1" xfId="0" applyNumberFormat="1" applyFont="1" applyFill="1" applyBorder="1" applyAlignment="1"/>
    <xf numFmtId="0" fontId="11" fillId="0" borderId="0" xfId="0" applyFont="1" applyAlignment="1">
      <alignment wrapText="1" indent="3"/>
    </xf>
    <xf numFmtId="165" fontId="19" fillId="2" borderId="2" xfId="0" applyNumberFormat="1" applyFont="1" applyFill="1" applyBorder="1" applyAlignment="1"/>
    <xf numFmtId="166" fontId="1" fillId="2" borderId="0" xfId="0" applyNumberFormat="1" applyFont="1" applyFill="1" applyAlignment="1">
      <alignment horizontal="left"/>
    </xf>
    <xf numFmtId="164" fontId="12" fillId="2" borderId="2" xfId="0" applyNumberFormat="1" applyFont="1" applyFill="1" applyBorder="1" applyAlignment="1"/>
    <xf numFmtId="165" fontId="14" fillId="0" borderId="0" xfId="0" applyNumberFormat="1" applyFont="1" applyAlignment="1">
      <alignment horizontal="left"/>
    </xf>
    <xf numFmtId="168" fontId="11" fillId="0" borderId="2" xfId="0" applyNumberFormat="1" applyFont="1" applyBorder="1" applyAlignment="1">
      <alignment horizontal="left"/>
    </xf>
    <xf numFmtId="165" fontId="8" fillId="0" borderId="0" xfId="0" applyNumberFormat="1" applyFont="1" applyAlignment="1">
      <alignment horizontal="center"/>
    </xf>
    <xf numFmtId="165" fontId="8" fillId="0" borderId="2" xfId="0" applyNumberFormat="1" applyFont="1" applyBorder="1" applyAlignment="1">
      <alignment horizontal="center"/>
    </xf>
    <xf numFmtId="168" fontId="14" fillId="2" borderId="0" xfId="0" applyNumberFormat="1" applyFont="1" applyFill="1" applyAlignment="1">
      <alignment horizontal="left"/>
    </xf>
    <xf numFmtId="168" fontId="14" fillId="0" borderId="0" xfId="0" applyNumberFormat="1" applyFont="1" applyAlignment="1">
      <alignment horizontal="left"/>
    </xf>
    <xf numFmtId="168" fontId="11" fillId="2" borderId="0" xfId="0" applyNumberFormat="1" applyFont="1" applyFill="1" applyAlignment="1">
      <alignment horizontal="left"/>
    </xf>
    <xf numFmtId="0" fontId="11" fillId="2" borderId="0" xfId="0" applyFont="1" applyFill="1" applyAlignment="1">
      <alignment wrapText="1" indent="3"/>
    </xf>
    <xf numFmtId="167" fontId="12" fillId="2" borderId="3" xfId="0" applyNumberFormat="1" applyFont="1" applyFill="1" applyBorder="1" applyAlignment="1"/>
    <xf numFmtId="0" fontId="8" fillId="0" borderId="0" xfId="0" applyFont="1" applyAlignment="1">
      <alignment wrapText="1" indent="3"/>
    </xf>
    <xf numFmtId="167" fontId="12" fillId="0" borderId="5" xfId="0" applyNumberFormat="1" applyFont="1" applyBorder="1" applyAlignment="1"/>
    <xf numFmtId="168" fontId="11" fillId="2" borderId="0" xfId="0" applyNumberFormat="1" applyFont="1" applyFill="1" applyAlignment="1"/>
    <xf numFmtId="0" fontId="22" fillId="0" borderId="0" xfId="0" applyFont="1" applyAlignment="1">
      <alignment horizontal="left" indent="2"/>
    </xf>
    <xf numFmtId="0" fontId="8" fillId="0" borderId="0" xfId="0" applyFont="1" applyAlignment="1">
      <alignment horizontal="left" vertical="top"/>
    </xf>
    <xf numFmtId="0" fontId="7" fillId="0" borderId="0" xfId="0" applyFont="1" applyAlignment="1">
      <alignment horizontal="left" indent="2"/>
    </xf>
    <xf numFmtId="0" fontId="5" fillId="0" borderId="0" xfId="0" applyFont="1" applyAlignment="1">
      <alignment horizontal="left" vertical="top"/>
    </xf>
    <xf numFmtId="0" fontId="8" fillId="0" borderId="0" xfId="0" applyFont="1" applyAlignment="1">
      <alignment vertical="top" wrapText="1"/>
    </xf>
    <xf numFmtId="0" fontId="22" fillId="0" borderId="0" xfId="0" applyFont="1" applyAlignment="1">
      <alignment horizontal="left"/>
    </xf>
    <xf numFmtId="0" fontId="23" fillId="0" borderId="0" xfId="0" applyFont="1" applyAlignment="1">
      <alignment horizontal="left"/>
    </xf>
    <xf numFmtId="0" fontId="10" fillId="2" borderId="0" xfId="0" applyFont="1" applyFill="1" applyAlignment="1">
      <alignment wrapText="1" indent="1"/>
    </xf>
    <xf numFmtId="165" fontId="11" fillId="2" borderId="2" xfId="0" applyNumberFormat="1" applyFont="1" applyFill="1" applyBorder="1" applyAlignment="1"/>
    <xf numFmtId="166" fontId="11" fillId="2" borderId="0" xfId="0" applyNumberFormat="1" applyFont="1" applyFill="1" applyAlignment="1">
      <alignment horizontal="center"/>
    </xf>
    <xf numFmtId="165" fontId="11" fillId="2" borderId="0" xfId="0" applyNumberFormat="1" applyFont="1" applyFill="1" applyAlignment="1">
      <alignment horizontal="center"/>
    </xf>
    <xf numFmtId="166" fontId="11" fillId="2" borderId="2" xfId="0" applyNumberFormat="1" applyFont="1" applyFill="1" applyBorder="1" applyAlignment="1">
      <alignment horizontal="center"/>
    </xf>
    <xf numFmtId="0" fontId="11" fillId="2" borderId="0" xfId="0" applyFont="1" applyFill="1" applyAlignment="1">
      <alignment horizontal="left" indent="2"/>
    </xf>
    <xf numFmtId="0" fontId="14" fillId="2" borderId="0" xfId="0" applyFont="1" applyFill="1" applyAlignment="1">
      <alignment horizontal="left" indent="2"/>
    </xf>
    <xf numFmtId="0" fontId="2" fillId="2" borderId="0" xfId="0" applyFont="1" applyFill="1" applyAlignment="1">
      <alignment horizontal="left" indent="1"/>
    </xf>
    <xf numFmtId="167" fontId="12" fillId="0" borderId="1" xfId="0" applyNumberFormat="1" applyFont="1" applyBorder="1" applyAlignment="1"/>
    <xf numFmtId="169" fontId="12" fillId="0" borderId="3" xfId="0" applyNumberFormat="1" applyFont="1" applyBorder="1" applyAlignment="1"/>
    <xf numFmtId="169" fontId="12" fillId="0" borderId="1" xfId="0" applyNumberFormat="1" applyFont="1" applyBorder="1" applyAlignment="1"/>
    <xf numFmtId="0" fontId="11" fillId="0" borderId="0" xfId="0" applyFont="1" applyAlignment="1">
      <alignment horizontal="left" indent="2"/>
    </xf>
    <xf numFmtId="0" fontId="14" fillId="0" borderId="0" xfId="0" applyFont="1" applyAlignment="1">
      <alignment horizontal="left" indent="2"/>
    </xf>
    <xf numFmtId="0" fontId="2" fillId="0" borderId="0" xfId="0" applyFont="1" applyAlignment="1">
      <alignment wrapText="1" indent="1"/>
    </xf>
    <xf numFmtId="0" fontId="2" fillId="2" borderId="0" xfId="0" applyFont="1" applyFill="1" applyAlignment="1">
      <alignment wrapText="1" indent="1"/>
    </xf>
    <xf numFmtId="165" fontId="2" fillId="0" borderId="0" xfId="0" applyNumberFormat="1" applyFont="1" applyAlignment="1">
      <alignment horizontal="left"/>
    </xf>
    <xf numFmtId="164" fontId="12" fillId="2" borderId="3" xfId="0" applyNumberFormat="1" applyFont="1" applyFill="1" applyBorder="1" applyAlignment="1"/>
    <xf numFmtId="0" fontId="11" fillId="2" borderId="0" xfId="0" applyFont="1" applyFill="1" applyAlignment="1">
      <alignment horizontal="left" indent="4"/>
    </xf>
    <xf numFmtId="0" fontId="14" fillId="2" borderId="0" xfId="0" applyFont="1" applyFill="1" applyAlignment="1">
      <alignment horizontal="left" indent="4"/>
    </xf>
    <xf numFmtId="165" fontId="2" fillId="2" borderId="0" xfId="0" applyNumberFormat="1" applyFont="1" applyFill="1" applyAlignment="1">
      <alignment horizontal="left"/>
    </xf>
    <xf numFmtId="164" fontId="12" fillId="0" borderId="2" xfId="0" applyNumberFormat="1" applyFont="1" applyBorder="1" applyAlignment="1"/>
    <xf numFmtId="168" fontId="2" fillId="0" borderId="0" xfId="0" applyNumberFormat="1" applyFont="1" applyAlignment="1">
      <alignment horizontal="left"/>
    </xf>
    <xf numFmtId="164" fontId="12" fillId="0" borderId="3" xfId="0" applyNumberFormat="1" applyFont="1" applyBorder="1" applyAlignment="1"/>
    <xf numFmtId="0" fontId="11" fillId="0" borderId="0" xfId="0" applyFont="1" applyAlignment="1">
      <alignment horizontal="left" indent="4"/>
    </xf>
    <xf numFmtId="0" fontId="14" fillId="0" borderId="0" xfId="0" applyFont="1" applyAlignment="1">
      <alignment horizontal="left" indent="4"/>
    </xf>
    <xf numFmtId="164" fontId="12" fillId="2" borderId="1" xfId="0" applyNumberFormat="1" applyFont="1" applyFill="1" applyBorder="1" applyAlignment="1"/>
    <xf numFmtId="169" fontId="19" fillId="0" borderId="4" xfId="0" applyNumberFormat="1" applyFont="1" applyBorder="1" applyAlignment="1"/>
    <xf numFmtId="169" fontId="12" fillId="0" borderId="5" xfId="0" applyNumberFormat="1" applyFont="1" applyBorder="1" applyAlignment="1"/>
    <xf numFmtId="164" fontId="11" fillId="0" borderId="0" xfId="0" applyNumberFormat="1" applyFont="1" applyAlignment="1"/>
    <xf numFmtId="164" fontId="14" fillId="0" borderId="0" xfId="0" applyNumberFormat="1" applyFont="1" applyAlignment="1">
      <alignment horizontal="left"/>
    </xf>
    <xf numFmtId="165" fontId="8" fillId="2" borderId="0" xfId="0" applyNumberFormat="1" applyFont="1" applyFill="1" applyAlignment="1"/>
    <xf numFmtId="0" fontId="6" fillId="2" borderId="0" xfId="0" applyFont="1" applyFill="1" applyAlignment="1">
      <alignment horizontal="left"/>
    </xf>
    <xf numFmtId="178" fontId="11" fillId="0" borderId="0" xfId="0" applyNumberFormat="1" applyFont="1" applyAlignment="1">
      <alignment horizontal="left"/>
    </xf>
    <xf numFmtId="166" fontId="11" fillId="0" borderId="0" xfId="0" applyNumberFormat="1" applyFont="1" applyAlignment="1">
      <alignment horizontal="left"/>
    </xf>
    <xf numFmtId="168" fontId="2" fillId="2" borderId="0" xfId="0" applyNumberFormat="1" applyFont="1" applyFill="1" applyAlignment="1">
      <alignment horizontal="left"/>
    </xf>
    <xf numFmtId="165" fontId="11" fillId="2" borderId="3" xfId="0" applyNumberFormat="1" applyFont="1" applyFill="1" applyBorder="1" applyAlignment="1"/>
    <xf numFmtId="0" fontId="8" fillId="2" borderId="0" xfId="0" applyFont="1" applyFill="1" applyAlignment="1">
      <alignment wrapText="1" indent="3"/>
    </xf>
    <xf numFmtId="0" fontId="8" fillId="2" borderId="0" xfId="0" applyFont="1" applyFill="1" applyAlignment="1">
      <alignment horizontal="left" indent="4"/>
    </xf>
    <xf numFmtId="0" fontId="6" fillId="2" borderId="0" xfId="0" applyFont="1" applyFill="1" applyAlignment="1">
      <alignment horizontal="left" indent="4"/>
    </xf>
    <xf numFmtId="167" fontId="19" fillId="2" borderId="4" xfId="0" applyNumberFormat="1" applyFont="1" applyFill="1" applyBorder="1" applyAlignment="1"/>
    <xf numFmtId="169" fontId="12" fillId="2" borderId="4" xfId="0" applyNumberFormat="1" applyFont="1" applyFill="1" applyBorder="1" applyAlignment="1"/>
    <xf numFmtId="167" fontId="12" fillId="2" borderId="4" xfId="0" applyNumberFormat="1" applyFont="1" applyFill="1" applyBorder="1" applyAlignment="1"/>
    <xf numFmtId="167" fontId="12" fillId="0" borderId="8" xfId="0" applyNumberFormat="1" applyFont="1" applyBorder="1" applyAlignment="1"/>
    <xf numFmtId="167" fontId="11" fillId="0" borderId="8" xfId="0" applyNumberFormat="1" applyFont="1" applyBorder="1" applyAlignment="1"/>
    <xf numFmtId="0" fontId="11" fillId="0" borderId="0" xfId="0" applyFont="1" applyAlignment="1">
      <alignment wrapText="1" indent="5"/>
    </xf>
    <xf numFmtId="168" fontId="12" fillId="0" borderId="0" xfId="0" applyNumberFormat="1" applyFont="1" applyAlignment="1"/>
    <xf numFmtId="168" fontId="2" fillId="0" borderId="0" xfId="0" applyNumberFormat="1" applyFont="1" applyAlignment="1">
      <alignment horizontal="left"/>
    </xf>
    <xf numFmtId="165" fontId="11" fillId="0" borderId="0" xfId="0" applyNumberFormat="1" applyFont="1" applyAlignment="1">
      <alignment horizontal="left"/>
    </xf>
    <xf numFmtId="0" fontId="11" fillId="2" borderId="2" xfId="0" applyFont="1" applyFill="1" applyBorder="1" applyAlignment="1">
      <alignment horizontal="left"/>
    </xf>
    <xf numFmtId="0" fontId="8" fillId="2" borderId="0" xfId="0" applyFont="1" applyFill="1" applyAlignment="1">
      <alignment horizontal="center" wrapText="1"/>
    </xf>
    <xf numFmtId="0" fontId="8" fillId="0" borderId="2" xfId="0" applyFont="1" applyBorder="1" applyAlignment="1">
      <alignment horizontal="left"/>
    </xf>
    <xf numFmtId="165" fontId="8" fillId="2" borderId="2" xfId="0" applyNumberFormat="1" applyFont="1" applyFill="1" applyBorder="1" applyAlignment="1">
      <alignment horizontal="left"/>
    </xf>
    <xf numFmtId="176" fontId="12" fillId="0" borderId="0" xfId="0" applyNumberFormat="1" applyFont="1" applyAlignment="1"/>
    <xf numFmtId="169" fontId="12" fillId="0" borderId="1" xfId="0" applyNumberFormat="1" applyFont="1" applyBorder="1" applyAlignment="1"/>
    <xf numFmtId="165" fontId="12" fillId="0" borderId="1" xfId="0" applyNumberFormat="1" applyFont="1" applyBorder="1" applyAlignment="1"/>
    <xf numFmtId="165" fontId="12" fillId="2" borderId="2" xfId="0" applyNumberFormat="1" applyFont="1" applyFill="1" applyBorder="1" applyAlignment="1"/>
    <xf numFmtId="165" fontId="12" fillId="0" borderId="3" xfId="0" applyNumberFormat="1" applyFont="1" applyBorder="1" applyAlignment="1"/>
    <xf numFmtId="164" fontId="12" fillId="2" borderId="1" xfId="0" applyNumberFormat="1" applyFont="1" applyFill="1" applyBorder="1" applyAlignment="1"/>
    <xf numFmtId="165" fontId="12" fillId="0" borderId="2" xfId="0" applyNumberFormat="1" applyFont="1" applyBorder="1" applyAlignment="1"/>
    <xf numFmtId="165" fontId="12" fillId="2" borderId="3" xfId="0" applyNumberFormat="1" applyFont="1" applyFill="1" applyBorder="1" applyAlignment="1"/>
    <xf numFmtId="176" fontId="12" fillId="0" borderId="0" xfId="0" applyNumberFormat="1" applyFont="1" applyAlignment="1"/>
    <xf numFmtId="176" fontId="19" fillId="0" borderId="0" xfId="0" applyNumberFormat="1" applyFont="1" applyAlignment="1"/>
    <xf numFmtId="166" fontId="8" fillId="0" borderId="0" xfId="0" applyNumberFormat="1" applyFont="1" applyAlignment="1">
      <alignment horizontal="left"/>
    </xf>
    <xf numFmtId="0" fontId="8" fillId="2" borderId="0" xfId="0" applyFont="1" applyFill="1" applyAlignment="1">
      <alignment wrapText="1"/>
    </xf>
    <xf numFmtId="176" fontId="19" fillId="2" borderId="0" xfId="0" applyNumberFormat="1" applyFont="1" applyFill="1" applyAlignment="1"/>
    <xf numFmtId="166" fontId="8" fillId="2" borderId="0" xfId="0" applyNumberFormat="1" applyFont="1" applyFill="1" applyAlignment="1">
      <alignment horizontal="left"/>
    </xf>
    <xf numFmtId="176" fontId="19" fillId="0" borderId="0" xfId="0" applyNumberFormat="1" applyFont="1" applyAlignment="1"/>
    <xf numFmtId="176" fontId="8" fillId="0" borderId="0" xfId="0" applyNumberFormat="1" applyFont="1" applyAlignment="1">
      <alignment horizontal="left"/>
    </xf>
    <xf numFmtId="176" fontId="19" fillId="2" borderId="0" xfId="0" applyNumberFormat="1" applyFont="1" applyFill="1" applyAlignment="1"/>
    <xf numFmtId="0" fontId="2" fillId="3" borderId="0" xfId="0" applyFont="1" applyFill="1" applyAlignment="1">
      <alignment horizontal="left"/>
    </xf>
    <xf numFmtId="0" fontId="11" fillId="3" borderId="0" xfId="0" applyFont="1" applyFill="1" applyAlignment="1"/>
    <xf numFmtId="0" fontId="8" fillId="3" borderId="0" xfId="0" applyFont="1" applyFill="1" applyAlignment="1">
      <alignment horizontal="left"/>
    </xf>
    <xf numFmtId="165" fontId="8" fillId="3" borderId="0" xfId="0" applyNumberFormat="1" applyFont="1" applyFill="1" applyAlignment="1">
      <alignment horizontal="center"/>
    </xf>
    <xf numFmtId="165" fontId="8" fillId="3" borderId="0" xfId="0" applyNumberFormat="1" applyFont="1" applyFill="1" applyAlignment="1">
      <alignment horizontal="center"/>
    </xf>
    <xf numFmtId="0" fontId="8" fillId="3" borderId="0" xfId="0" applyFont="1" applyFill="1" applyAlignment="1">
      <alignment horizontal="center" wrapText="1"/>
    </xf>
    <xf numFmtId="0" fontId="11" fillId="3" borderId="0" xfId="0" applyFont="1" applyFill="1" applyAlignment="1">
      <alignment horizontal="center"/>
    </xf>
    <xf numFmtId="0" fontId="8" fillId="3" borderId="3" xfId="0" applyFont="1" applyFill="1" applyBorder="1" applyAlignment="1">
      <alignment horizontal="center" wrapText="1"/>
    </xf>
    <xf numFmtId="0" fontId="11" fillId="3" borderId="0" xfId="0" applyFont="1" applyFill="1" applyAlignment="1">
      <alignment wrapText="1"/>
    </xf>
    <xf numFmtId="167" fontId="12" fillId="3" borderId="2" xfId="0" applyNumberFormat="1" applyFont="1" applyFill="1" applyBorder="1" applyAlignment="1"/>
    <xf numFmtId="167" fontId="12" fillId="3" borderId="0" xfId="0" applyNumberFormat="1" applyFont="1" applyFill="1" applyAlignment="1"/>
    <xf numFmtId="169" fontId="12" fillId="3" borderId="0" xfId="0" applyNumberFormat="1" applyFont="1" applyFill="1" applyAlignment="1"/>
    <xf numFmtId="166" fontId="11" fillId="3" borderId="0" xfId="0" applyNumberFormat="1" applyFont="1" applyFill="1" applyAlignment="1"/>
    <xf numFmtId="166" fontId="11" fillId="0" borderId="0" xfId="0" applyNumberFormat="1" applyFont="1" applyAlignment="1"/>
    <xf numFmtId="165" fontId="11" fillId="3" borderId="0" xfId="0" applyNumberFormat="1" applyFont="1" applyFill="1" applyAlignment="1"/>
    <xf numFmtId="166" fontId="12" fillId="3" borderId="0" xfId="0" applyNumberFormat="1" applyFont="1" applyFill="1" applyAlignment="1"/>
    <xf numFmtId="0" fontId="11" fillId="3" borderId="0" xfId="0" applyFont="1" applyFill="1" applyAlignment="1">
      <alignment horizontal="right" wrapText="1"/>
    </xf>
    <xf numFmtId="165" fontId="11" fillId="3" borderId="0" xfId="0" applyNumberFormat="1" applyFont="1" applyFill="1" applyAlignment="1">
      <alignment horizontal="left"/>
    </xf>
    <xf numFmtId="167" fontId="11" fillId="3" borderId="0" xfId="0" applyNumberFormat="1" applyFont="1" applyFill="1" applyAlignment="1"/>
    <xf numFmtId="169" fontId="12" fillId="3" borderId="4" xfId="0" applyNumberFormat="1" applyFont="1" applyFill="1" applyBorder="1" applyAlignment="1"/>
    <xf numFmtId="166" fontId="12" fillId="3" borderId="0" xfId="0" applyNumberFormat="1" applyFont="1" applyFill="1" applyAlignment="1"/>
    <xf numFmtId="165" fontId="12" fillId="3" borderId="0" xfId="0" applyNumberFormat="1" applyFont="1" applyFill="1" applyAlignment="1"/>
    <xf numFmtId="165" fontId="12" fillId="3" borderId="0" xfId="0" applyNumberFormat="1" applyFont="1" applyFill="1" applyAlignment="1"/>
    <xf numFmtId="166" fontId="12" fillId="3" borderId="0" xfId="0" applyNumberFormat="1" applyFont="1" applyFill="1" applyAlignment="1"/>
    <xf numFmtId="0" fontId="10" fillId="3" borderId="0" xfId="0" applyFont="1" applyFill="1" applyAlignment="1">
      <alignment wrapText="1"/>
    </xf>
    <xf numFmtId="164" fontId="11" fillId="3" borderId="0" xfId="0" applyNumberFormat="1" applyFont="1" applyFill="1" applyAlignment="1"/>
    <xf numFmtId="166" fontId="11" fillId="3" borderId="0" xfId="0" applyNumberFormat="1" applyFont="1" applyFill="1" applyAlignment="1"/>
    <xf numFmtId="176" fontId="12" fillId="3" borderId="0" xfId="0" applyNumberFormat="1" applyFont="1" applyFill="1" applyAlignment="1"/>
    <xf numFmtId="166" fontId="11" fillId="3" borderId="0" xfId="0" applyNumberFormat="1" applyFont="1" applyFill="1" applyAlignment="1"/>
    <xf numFmtId="166" fontId="12" fillId="3" borderId="0" xfId="0" applyNumberFormat="1" applyFont="1" applyFill="1" applyAlignment="1"/>
    <xf numFmtId="166" fontId="11" fillId="3" borderId="0" xfId="0" applyNumberFormat="1" applyFont="1" applyFill="1" applyAlignment="1"/>
    <xf numFmtId="164" fontId="11" fillId="3" borderId="0" xfId="0" applyNumberFormat="1" applyFont="1" applyFill="1" applyAlignment="1"/>
    <xf numFmtId="166" fontId="12" fillId="3" borderId="0" xfId="0" applyNumberFormat="1" applyFont="1" applyFill="1" applyAlignment="1"/>
    <xf numFmtId="0" fontId="11" fillId="3" borderId="0" xfId="0" applyFont="1" applyFill="1" applyAlignment="1">
      <alignment horizontal="left"/>
    </xf>
    <xf numFmtId="165" fontId="11" fillId="0" borderId="0" xfId="0" applyNumberFormat="1" applyFont="1" applyAlignment="1"/>
    <xf numFmtId="0" fontId="11" fillId="3" borderId="0" xfId="0" applyFont="1" applyFill="1" applyAlignment="1">
      <alignment horizontal="center" wrapText="1"/>
    </xf>
    <xf numFmtId="165" fontId="11" fillId="3" borderId="0" xfId="0" applyNumberFormat="1" applyFont="1" applyFill="1" applyAlignment="1">
      <alignment horizontal="center"/>
    </xf>
    <xf numFmtId="169" fontId="12" fillId="3" borderId="2" xfId="0" applyNumberFormat="1" applyFont="1" applyFill="1" applyBorder="1" applyAlignment="1"/>
    <xf numFmtId="168" fontId="11" fillId="3" borderId="0" xfId="0" applyNumberFormat="1" applyFont="1" applyFill="1" applyAlignment="1"/>
    <xf numFmtId="0" fontId="18" fillId="0" borderId="0" xfId="0" applyFont="1" applyAlignment="1">
      <alignment horizontal="left"/>
    </xf>
    <xf numFmtId="0" fontId="8" fillId="3" borderId="1" xfId="0" applyFont="1" applyFill="1" applyBorder="1" applyAlignment="1">
      <alignment horizontal="center" wrapText="1"/>
    </xf>
    <xf numFmtId="165" fontId="8" fillId="0" borderId="0" xfId="0" applyNumberFormat="1" applyFont="1" applyAlignment="1">
      <alignment horizontal="center"/>
    </xf>
    <xf numFmtId="165" fontId="8" fillId="0" borderId="0" xfId="0" applyNumberFormat="1" applyFont="1" applyAlignment="1">
      <alignment horizontal="center"/>
    </xf>
    <xf numFmtId="0" fontId="11" fillId="0" borderId="0" xfId="0" applyFont="1" applyAlignment="1">
      <alignment horizontal="center" wrapText="1"/>
    </xf>
    <xf numFmtId="165" fontId="12" fillId="3" borderId="1" xfId="0" applyNumberFormat="1" applyFont="1" applyFill="1" applyBorder="1" applyAlignment="1"/>
    <xf numFmtId="176" fontId="12" fillId="3" borderId="0" xfId="0" applyNumberFormat="1" applyFont="1" applyFill="1" applyAlignment="1"/>
    <xf numFmtId="176" fontId="12" fillId="3" borderId="0" xfId="0" applyNumberFormat="1" applyFont="1" applyFill="1" applyAlignment="1"/>
    <xf numFmtId="165" fontId="11" fillId="3" borderId="0" xfId="0" applyNumberFormat="1" applyFont="1" applyFill="1" applyAlignment="1">
      <alignment horizontal="center"/>
    </xf>
    <xf numFmtId="0" fontId="8" fillId="3" borderId="2" xfId="0" applyFont="1" applyFill="1" applyBorder="1" applyAlignment="1">
      <alignment horizontal="center" wrapText="1"/>
    </xf>
    <xf numFmtId="164" fontId="11" fillId="3" borderId="2" xfId="0" applyNumberFormat="1" applyFont="1" applyFill="1" applyBorder="1" applyAlignment="1">
      <alignment horizontal="center"/>
    </xf>
    <xf numFmtId="164" fontId="8" fillId="3" borderId="2" xfId="0" applyNumberFormat="1" applyFont="1" applyFill="1" applyBorder="1" applyAlignment="1">
      <alignment horizontal="center"/>
    </xf>
    <xf numFmtId="0" fontId="8" fillId="3" borderId="0" xfId="0" applyFont="1" applyFill="1" applyAlignment="1">
      <alignment horizontal="center"/>
    </xf>
    <xf numFmtId="166" fontId="8" fillId="3" borderId="2" xfId="0" applyNumberFormat="1" applyFont="1" applyFill="1" applyBorder="1" applyAlignment="1">
      <alignment horizontal="center"/>
    </xf>
    <xf numFmtId="164" fontId="8" fillId="3" borderId="3" xfId="0" applyNumberFormat="1" applyFont="1" applyFill="1" applyBorder="1" applyAlignment="1">
      <alignment horizontal="center"/>
    </xf>
    <xf numFmtId="164" fontId="8" fillId="3" borderId="0" xfId="0" applyNumberFormat="1" applyFont="1" applyFill="1" applyAlignment="1">
      <alignment horizontal="center"/>
    </xf>
    <xf numFmtId="0" fontId="8" fillId="0" borderId="0" xfId="0" applyFont="1" applyAlignment="1"/>
    <xf numFmtId="166" fontId="8" fillId="0" borderId="0" xfId="0" applyNumberFormat="1" applyFont="1" applyAlignment="1"/>
    <xf numFmtId="0" fontId="8" fillId="3" borderId="0" xfId="0" applyFont="1" applyFill="1" applyAlignment="1"/>
    <xf numFmtId="166" fontId="8" fillId="3" borderId="0" xfId="0" applyNumberFormat="1" applyFont="1" applyFill="1" applyAlignment="1"/>
    <xf numFmtId="166" fontId="8" fillId="3" borderId="0" xfId="0" applyNumberFormat="1" applyFont="1" applyFill="1" applyAlignment="1">
      <alignment horizontal="center"/>
    </xf>
    <xf numFmtId="166" fontId="11" fillId="3" borderId="0" xfId="0" applyNumberFormat="1" applyFont="1" applyFill="1" applyAlignment="1">
      <alignment horizontal="center"/>
    </xf>
    <xf numFmtId="0" fontId="11" fillId="3" borderId="8" xfId="0" applyFont="1" applyFill="1" applyBorder="1" applyAlignment="1"/>
    <xf numFmtId="165" fontId="11" fillId="3" borderId="8" xfId="0" applyNumberFormat="1" applyFont="1" applyFill="1" applyBorder="1" applyAlignment="1"/>
    <xf numFmtId="166" fontId="11" fillId="3" borderId="0" xfId="0" applyNumberFormat="1" applyFont="1" applyFill="1" applyAlignment="1"/>
    <xf numFmtId="166" fontId="11" fillId="3" borderId="0" xfId="0" applyNumberFormat="1" applyFont="1" applyFill="1" applyAlignment="1"/>
    <xf numFmtId="0" fontId="11" fillId="3" borderId="8" xfId="0" applyFont="1" applyFill="1" applyBorder="1" applyAlignment="1">
      <alignment horizontal="left"/>
    </xf>
    <xf numFmtId="165" fontId="11" fillId="3" borderId="8" xfId="0" applyNumberFormat="1" applyFont="1" applyFill="1" applyBorder="1" applyAlignment="1"/>
    <xf numFmtId="166" fontId="11" fillId="3" borderId="0" xfId="0" applyNumberFormat="1" applyFont="1" applyFill="1" applyAlignment="1">
      <alignment horizontal="left"/>
    </xf>
    <xf numFmtId="166" fontId="11" fillId="3" borderId="0" xfId="0" applyNumberFormat="1" applyFont="1" applyFill="1" applyAlignment="1">
      <alignment horizontal="left"/>
    </xf>
    <xf numFmtId="164" fontId="11" fillId="3" borderId="0" xfId="0" applyNumberFormat="1" applyFont="1" applyFill="1" applyAlignment="1">
      <alignment horizontal="left"/>
    </xf>
    <xf numFmtId="166" fontId="11" fillId="0" borderId="0" xfId="0" applyNumberFormat="1" applyFont="1" applyAlignment="1"/>
    <xf numFmtId="167" fontId="11" fillId="0" borderId="0" xfId="0" applyNumberFormat="1" applyFont="1" applyAlignment="1"/>
    <xf numFmtId="167" fontId="11" fillId="0" borderId="0" xfId="0" applyNumberFormat="1" applyFont="1" applyAlignment="1"/>
    <xf numFmtId="166" fontId="11" fillId="0" borderId="0" xfId="0" applyNumberFormat="1" applyFont="1" applyAlignment="1"/>
    <xf numFmtId="167" fontId="8" fillId="0" borderId="0" xfId="0" applyNumberFormat="1" applyFont="1" applyAlignment="1">
      <alignment horizontal="left"/>
    </xf>
    <xf numFmtId="169" fontId="11" fillId="0" borderId="0" xfId="0" applyNumberFormat="1" applyFont="1" applyAlignment="1">
      <alignment horizontal="left"/>
    </xf>
    <xf numFmtId="167" fontId="11" fillId="0" borderId="0" xfId="0" applyNumberFormat="1" applyFont="1" applyAlignment="1">
      <alignment horizontal="left"/>
    </xf>
    <xf numFmtId="180" fontId="11" fillId="0" borderId="0" xfId="0" applyNumberFormat="1" applyFont="1" applyAlignment="1">
      <alignment horizontal="left"/>
    </xf>
    <xf numFmtId="167" fontId="11" fillId="3" borderId="0" xfId="0" applyNumberFormat="1" applyFont="1" applyFill="1" applyAlignment="1"/>
    <xf numFmtId="167" fontId="11" fillId="3" borderId="0" xfId="0" applyNumberFormat="1" applyFont="1" applyFill="1" applyAlignment="1">
      <alignment horizontal="left"/>
    </xf>
    <xf numFmtId="167" fontId="8" fillId="3" borderId="0" xfId="0" applyNumberFormat="1" applyFont="1" applyFill="1" applyAlignment="1">
      <alignment horizontal="left"/>
    </xf>
    <xf numFmtId="167" fontId="12" fillId="3" borderId="0" xfId="0" applyNumberFormat="1" applyFont="1" applyFill="1" applyAlignment="1"/>
    <xf numFmtId="167" fontId="11" fillId="3" borderId="0" xfId="0" applyNumberFormat="1" applyFont="1" applyFill="1" applyAlignment="1">
      <alignment horizontal="left"/>
    </xf>
    <xf numFmtId="165" fontId="12" fillId="0" borderId="0" xfId="0" applyNumberFormat="1" applyFont="1" applyAlignment="1"/>
    <xf numFmtId="165" fontId="12" fillId="3" borderId="0" xfId="0" applyNumberFormat="1" applyFont="1" applyFill="1" applyAlignment="1"/>
    <xf numFmtId="166" fontId="12" fillId="3" borderId="0" xfId="0" applyNumberFormat="1" applyFont="1" applyFill="1" applyAlignment="1"/>
    <xf numFmtId="0" fontId="11" fillId="3" borderId="0" xfId="0" applyFont="1" applyFill="1" applyAlignment="1">
      <alignment wrapText="1" indent="1"/>
    </xf>
    <xf numFmtId="181" fontId="12" fillId="3" borderId="0" xfId="0" applyNumberFormat="1" applyFont="1" applyFill="1" applyAlignment="1"/>
    <xf numFmtId="181" fontId="11" fillId="3" borderId="0" xfId="0" applyNumberFormat="1" applyFont="1" applyFill="1" applyAlignment="1">
      <alignment horizontal="left"/>
    </xf>
    <xf numFmtId="180" fontId="11" fillId="3" borderId="0" xfId="0" applyNumberFormat="1" applyFont="1" applyFill="1" applyAlignment="1">
      <alignment horizontal="left"/>
    </xf>
    <xf numFmtId="166" fontId="12" fillId="3" borderId="8" xfId="0" applyNumberFormat="1" applyFont="1" applyFill="1" applyBorder="1" applyAlignment="1"/>
    <xf numFmtId="169" fontId="11" fillId="3" borderId="0" xfId="0" applyNumberFormat="1" applyFont="1" applyFill="1" applyAlignment="1">
      <alignment horizontal="left"/>
    </xf>
    <xf numFmtId="166" fontId="11" fillId="3" borderId="0" xfId="0" applyNumberFormat="1" applyFont="1" applyFill="1" applyAlignment="1">
      <alignment horizontal="left"/>
    </xf>
    <xf numFmtId="180" fontId="12" fillId="0" borderId="0" xfId="0" applyNumberFormat="1" applyFont="1" applyAlignment="1"/>
    <xf numFmtId="165" fontId="12" fillId="3" borderId="1" xfId="0" applyNumberFormat="1" applyFont="1" applyFill="1" applyBorder="1" applyAlignment="1"/>
    <xf numFmtId="165" fontId="12" fillId="0" borderId="4" xfId="0" applyNumberFormat="1" applyFont="1" applyBorder="1" applyAlignment="1"/>
    <xf numFmtId="0" fontId="11" fillId="3" borderId="0" xfId="0" applyFont="1" applyFill="1" applyAlignment="1">
      <alignment horizontal="left" indent="1"/>
    </xf>
    <xf numFmtId="180" fontId="12" fillId="0" borderId="0" xfId="0" applyNumberFormat="1" applyFont="1" applyAlignment="1"/>
    <xf numFmtId="166" fontId="8" fillId="3" borderId="0" xfId="0" applyNumberFormat="1" applyFont="1" applyFill="1" applyAlignment="1">
      <alignment horizontal="left"/>
    </xf>
    <xf numFmtId="166" fontId="11" fillId="3" borderId="0" xfId="0" applyNumberFormat="1" applyFont="1" applyFill="1" applyAlignment="1">
      <alignment horizontal="left"/>
    </xf>
    <xf numFmtId="166" fontId="11" fillId="3" borderId="0" xfId="0" applyNumberFormat="1" applyFont="1" applyFill="1" applyAlignment="1">
      <alignment horizontal="left"/>
    </xf>
    <xf numFmtId="180" fontId="12" fillId="0" borderId="4" xfId="0" applyNumberFormat="1" applyFont="1" applyBorder="1" applyAlignment="1"/>
    <xf numFmtId="166" fontId="12" fillId="0" borderId="4" xfId="0" applyNumberFormat="1" applyFont="1" applyBorder="1" applyAlignment="1"/>
    <xf numFmtId="180" fontId="12" fillId="3" borderId="0" xfId="0" applyNumberFormat="1" applyFont="1" applyFill="1" applyAlignment="1"/>
    <xf numFmtId="0" fontId="8" fillId="3" borderId="0" xfId="0" applyFont="1" applyFill="1" applyAlignment="1">
      <alignment wrapText="1"/>
    </xf>
    <xf numFmtId="164" fontId="11" fillId="3" borderId="0" xfId="0" applyNumberFormat="1" applyFont="1" applyFill="1" applyAlignment="1">
      <alignment horizontal="center"/>
    </xf>
    <xf numFmtId="166" fontId="12" fillId="3" borderId="0" xfId="0" applyNumberFormat="1" applyFont="1" applyFill="1" applyAlignment="1"/>
    <xf numFmtId="165" fontId="11" fillId="3" borderId="8" xfId="0" applyNumberFormat="1" applyFont="1" applyFill="1" applyBorder="1" applyAlignment="1">
      <alignment horizontal="left"/>
    </xf>
    <xf numFmtId="176" fontId="11" fillId="0" borderId="0" xfId="0" applyNumberFormat="1" applyFont="1" applyAlignment="1"/>
    <xf numFmtId="166" fontId="12" fillId="0" borderId="0" xfId="0" applyNumberFormat="1" applyFont="1" applyAlignment="1"/>
    <xf numFmtId="166" fontId="14" fillId="0" borderId="0" xfId="0" applyNumberFormat="1" applyFont="1" applyAlignment="1">
      <alignment horizontal="left"/>
    </xf>
    <xf numFmtId="176" fontId="14" fillId="0" borderId="0" xfId="0" applyNumberFormat="1" applyFont="1" applyAlignment="1">
      <alignment horizontal="left"/>
    </xf>
    <xf numFmtId="166" fontId="14" fillId="0" borderId="0" xfId="0" applyNumberFormat="1" applyFont="1" applyAlignment="1"/>
    <xf numFmtId="176" fontId="11" fillId="3" borderId="0" xfId="0" applyNumberFormat="1" applyFont="1" applyFill="1" applyAlignment="1"/>
    <xf numFmtId="0" fontId="14" fillId="3" borderId="0" xfId="0" applyFont="1" applyFill="1" applyAlignment="1">
      <alignment horizontal="left"/>
    </xf>
    <xf numFmtId="166" fontId="14" fillId="3" borderId="0" xfId="0" applyNumberFormat="1" applyFont="1" applyFill="1" applyAlignment="1"/>
    <xf numFmtId="176" fontId="14" fillId="3" borderId="0" xfId="0" applyNumberFormat="1" applyFont="1" applyFill="1" applyAlignment="1">
      <alignment horizontal="left"/>
    </xf>
    <xf numFmtId="166" fontId="14" fillId="3" borderId="0" xfId="0" applyNumberFormat="1" applyFont="1" applyFill="1" applyAlignment="1">
      <alignment horizontal="left"/>
    </xf>
    <xf numFmtId="0" fontId="11" fillId="0" borderId="2" xfId="0" applyFont="1" applyBorder="1" applyAlignment="1">
      <alignment horizontal="right" wrapText="1"/>
    </xf>
    <xf numFmtId="0" fontId="11" fillId="0" borderId="2" xfId="0" applyFont="1" applyBorder="1" applyAlignment="1">
      <alignment wrapText="1"/>
    </xf>
    <xf numFmtId="165" fontId="12" fillId="3" borderId="1" xfId="0" applyNumberFormat="1" applyFont="1" applyFill="1" applyBorder="1" applyAlignment="1"/>
    <xf numFmtId="176" fontId="11" fillId="3" borderId="8" xfId="0" applyNumberFormat="1" applyFont="1" applyFill="1" applyBorder="1" applyAlignment="1"/>
    <xf numFmtId="168" fontId="11" fillId="3" borderId="8" xfId="0" applyNumberFormat="1" applyFont="1" applyFill="1" applyBorder="1" applyAlignment="1"/>
    <xf numFmtId="166" fontId="11" fillId="3" borderId="8" xfId="0" applyNumberFormat="1" applyFont="1" applyFill="1" applyBorder="1" applyAlignment="1"/>
    <xf numFmtId="166" fontId="11" fillId="3" borderId="8" xfId="0" applyNumberFormat="1" applyFont="1" applyFill="1" applyBorder="1" applyAlignment="1">
      <alignment horizontal="left"/>
    </xf>
    <xf numFmtId="168" fontId="11" fillId="3" borderId="8" xfId="0" applyNumberFormat="1" applyFont="1" applyFill="1" applyBorder="1" applyAlignment="1"/>
    <xf numFmtId="168" fontId="14" fillId="0" borderId="0" xfId="0" applyNumberFormat="1" applyFont="1" applyAlignment="1"/>
    <xf numFmtId="166" fontId="14" fillId="0" borderId="0" xfId="0" applyNumberFormat="1" applyFont="1" applyAlignment="1"/>
    <xf numFmtId="166" fontId="14" fillId="3" borderId="0" xfId="0" applyNumberFormat="1" applyFont="1" applyFill="1" applyAlignment="1"/>
    <xf numFmtId="166" fontId="14" fillId="3" borderId="0" xfId="0" applyNumberFormat="1" applyFont="1" applyFill="1" applyAlignment="1"/>
    <xf numFmtId="166" fontId="14" fillId="0" borderId="0" xfId="0" applyNumberFormat="1" applyFont="1" applyAlignment="1"/>
    <xf numFmtId="168" fontId="11" fillId="0" borderId="0" xfId="0" applyNumberFormat="1" applyFont="1" applyAlignment="1"/>
    <xf numFmtId="168" fontId="11" fillId="0" borderId="0" xfId="0" applyNumberFormat="1" applyFont="1" applyAlignment="1"/>
    <xf numFmtId="168" fontId="11" fillId="3" borderId="0" xfId="0" applyNumberFormat="1" applyFont="1" applyFill="1" applyAlignment="1"/>
    <xf numFmtId="166" fontId="14" fillId="3" borderId="0" xfId="0" applyNumberFormat="1" applyFont="1" applyFill="1" applyAlignment="1">
      <alignment horizontal="left"/>
    </xf>
    <xf numFmtId="166" fontId="14" fillId="0" borderId="0" xfId="0" applyNumberFormat="1" applyFont="1" applyAlignment="1">
      <alignment horizontal="left"/>
    </xf>
    <xf numFmtId="0" fontId="14" fillId="0" borderId="0" xfId="0" applyFont="1" applyAlignment="1">
      <alignment horizontal="center"/>
    </xf>
    <xf numFmtId="176" fontId="14" fillId="0" borderId="0" xfId="0" applyNumberFormat="1" applyFont="1" applyAlignment="1">
      <alignment horizontal="left"/>
    </xf>
    <xf numFmtId="168" fontId="11" fillId="3" borderId="0" xfId="0" applyNumberFormat="1" applyFont="1" applyFill="1" applyAlignment="1">
      <alignment horizontal="left"/>
    </xf>
    <xf numFmtId="176" fontId="11" fillId="3" borderId="0" xfId="0" applyNumberFormat="1" applyFont="1" applyFill="1" applyAlignment="1">
      <alignment horizontal="center"/>
    </xf>
    <xf numFmtId="176" fontId="11" fillId="3" borderId="0" xfId="0" applyNumberFormat="1" applyFont="1" applyFill="1" applyAlignment="1">
      <alignment horizontal="left"/>
    </xf>
    <xf numFmtId="176" fontId="14" fillId="3" borderId="0" xfId="0" applyNumberFormat="1" applyFont="1" applyFill="1" applyAlignment="1">
      <alignment horizontal="left"/>
    </xf>
    <xf numFmtId="176" fontId="11" fillId="3" borderId="0" xfId="0" applyNumberFormat="1" applyFont="1" applyFill="1" applyAlignment="1">
      <alignment horizontal="left"/>
    </xf>
    <xf numFmtId="0" fontId="11" fillId="3" borderId="0" xfId="0" applyFont="1" applyFill="1" applyAlignment="1">
      <alignment wrapText="1" indent="2"/>
    </xf>
    <xf numFmtId="165" fontId="2" fillId="3" borderId="0" xfId="0" applyNumberFormat="1" applyFont="1" applyFill="1" applyAlignment="1">
      <alignment horizontal="left"/>
    </xf>
    <xf numFmtId="165" fontId="11" fillId="3" borderId="0" xfId="0" applyNumberFormat="1" applyFont="1" applyFill="1" applyAlignment="1">
      <alignment horizontal="left"/>
    </xf>
    <xf numFmtId="165" fontId="12" fillId="0" borderId="4" xfId="0" applyNumberFormat="1" applyFont="1" applyBorder="1" applyAlignment="1"/>
    <xf numFmtId="165" fontId="12" fillId="0" borderId="4" xfId="0" applyNumberFormat="1" applyFont="1" applyBorder="1" applyAlignment="1"/>
    <xf numFmtId="168" fontId="11" fillId="3" borderId="0" xfId="0" applyNumberFormat="1" applyFont="1" applyFill="1" applyAlignment="1">
      <alignment horizontal="left"/>
    </xf>
    <xf numFmtId="166" fontId="12" fillId="3" borderId="0" xfId="0" applyNumberFormat="1" applyFont="1" applyFill="1" applyAlignment="1"/>
    <xf numFmtId="165" fontId="11" fillId="3" borderId="0" xfId="0" applyNumberFormat="1" applyFont="1" applyFill="1" applyAlignment="1"/>
    <xf numFmtId="0" fontId="8" fillId="3" borderId="0" xfId="0" applyFont="1" applyFill="1" applyAlignment="1">
      <alignment wrapText="1" indent="3"/>
    </xf>
    <xf numFmtId="169" fontId="12" fillId="3" borderId="5" xfId="0" applyNumberFormat="1" applyFont="1" applyFill="1" applyBorder="1" applyAlignment="1"/>
    <xf numFmtId="165" fontId="11" fillId="3" borderId="1" xfId="0" applyNumberFormat="1" applyFont="1" applyFill="1" applyBorder="1" applyAlignment="1">
      <alignment horizontal="left"/>
    </xf>
    <xf numFmtId="165" fontId="11" fillId="0" borderId="2" xfId="0" applyNumberFormat="1" applyFont="1" applyBorder="1" applyAlignment="1">
      <alignment horizontal="left"/>
    </xf>
    <xf numFmtId="0" fontId="6" fillId="3" borderId="0" xfId="0" applyFont="1" applyFill="1" applyAlignment="1">
      <alignment horizontal="center"/>
    </xf>
    <xf numFmtId="176" fontId="8" fillId="0" borderId="0" xfId="0" applyNumberFormat="1" applyFont="1" applyAlignment="1">
      <alignment horizontal="center"/>
    </xf>
    <xf numFmtId="176" fontId="8" fillId="3" borderId="0" xfId="0" applyNumberFormat="1" applyFont="1" applyFill="1" applyAlignment="1">
      <alignment horizontal="left"/>
    </xf>
    <xf numFmtId="176" fontId="11" fillId="3" borderId="0" xfId="0" applyNumberFormat="1" applyFont="1" applyFill="1" applyAlignment="1"/>
    <xf numFmtId="176" fontId="6" fillId="3" borderId="0" xfId="0" applyNumberFormat="1" applyFont="1" applyFill="1" applyAlignment="1">
      <alignment horizontal="left"/>
    </xf>
    <xf numFmtId="176" fontId="8" fillId="0" borderId="0" xfId="0" applyNumberFormat="1" applyFont="1" applyAlignment="1">
      <alignment horizontal="left"/>
    </xf>
    <xf numFmtId="176" fontId="6" fillId="0" borderId="0" xfId="0" applyNumberFormat="1" applyFont="1" applyAlignment="1">
      <alignment horizontal="left"/>
    </xf>
    <xf numFmtId="176" fontId="19" fillId="3" borderId="0" xfId="0" applyNumberFormat="1" applyFont="1" applyFill="1" applyAlignment="1"/>
    <xf numFmtId="176" fontId="8" fillId="3" borderId="0" xfId="0" applyNumberFormat="1" applyFont="1" applyFill="1" applyAlignment="1">
      <alignment horizontal="left"/>
    </xf>
    <xf numFmtId="176" fontId="8" fillId="3" borderId="0" xfId="0" applyNumberFormat="1" applyFont="1" applyFill="1" applyAlignment="1"/>
    <xf numFmtId="168" fontId="11" fillId="0" borderId="0" xfId="0" applyNumberFormat="1" applyFont="1" applyAlignment="1">
      <alignment horizontal="center"/>
    </xf>
    <xf numFmtId="168" fontId="8" fillId="0" borderId="0" xfId="0" applyNumberFormat="1" applyFont="1" applyAlignment="1">
      <alignment horizontal="left"/>
    </xf>
    <xf numFmtId="168" fontId="6" fillId="0" borderId="0" xfId="0" applyNumberFormat="1" applyFont="1" applyAlignment="1">
      <alignment horizontal="left"/>
    </xf>
    <xf numFmtId="168" fontId="8" fillId="3" borderId="0" xfId="0" applyNumberFormat="1" applyFont="1" applyFill="1" applyAlignment="1">
      <alignment horizontal="left"/>
    </xf>
    <xf numFmtId="166" fontId="14" fillId="3" borderId="0" xfId="0" applyNumberFormat="1" applyFont="1" applyFill="1" applyAlignment="1">
      <alignment horizontal="left"/>
    </xf>
    <xf numFmtId="164" fontId="12" fillId="3" borderId="0" xfId="0" applyNumberFormat="1" applyFont="1" applyFill="1" applyAlignment="1"/>
    <xf numFmtId="167" fontId="19" fillId="3" borderId="5" xfId="0" applyNumberFormat="1" applyFont="1" applyFill="1" applyBorder="1" applyAlignment="1"/>
    <xf numFmtId="167" fontId="8" fillId="3" borderId="0" xfId="0" applyNumberFormat="1" applyFont="1" applyFill="1" applyAlignment="1"/>
    <xf numFmtId="0" fontId="15" fillId="0" borderId="0" xfId="0" applyFont="1" applyAlignment="1">
      <alignment horizontal="left"/>
    </xf>
    <xf numFmtId="168" fontId="8" fillId="0" borderId="2" xfId="0" applyNumberFormat="1" applyFont="1" applyBorder="1" applyAlignment="1">
      <alignment horizontal="left"/>
    </xf>
    <xf numFmtId="168" fontId="8" fillId="0" borderId="0" xfId="0" applyNumberFormat="1" applyFont="1" applyAlignment="1">
      <alignment horizontal="center"/>
    </xf>
    <xf numFmtId="168" fontId="8" fillId="0" borderId="2" xfId="0" applyNumberFormat="1" applyFont="1" applyBorder="1" applyAlignment="1">
      <alignment horizontal="center"/>
    </xf>
    <xf numFmtId="0" fontId="32" fillId="3" borderId="0" xfId="0" applyFont="1" applyFill="1" applyAlignment="1">
      <alignment wrapText="1"/>
    </xf>
    <xf numFmtId="169" fontId="11" fillId="3" borderId="0" xfId="0" applyNumberFormat="1" applyFont="1" applyFill="1" applyAlignment="1"/>
    <xf numFmtId="166" fontId="11" fillId="3" borderId="2" xfId="0" applyNumberFormat="1" applyFont="1" applyFill="1" applyBorder="1" applyAlignment="1">
      <alignment horizontal="left"/>
    </xf>
    <xf numFmtId="182" fontId="12" fillId="0" borderId="0" xfId="0" applyNumberFormat="1" applyFont="1" applyAlignment="1"/>
    <xf numFmtId="180" fontId="12" fillId="0" borderId="2" xfId="0" applyNumberFormat="1" applyFont="1" applyBorder="1" applyAlignment="1"/>
    <xf numFmtId="166" fontId="11" fillId="0" borderId="2" xfId="0" applyNumberFormat="1" applyFont="1" applyBorder="1" applyAlignment="1">
      <alignment horizontal="left"/>
    </xf>
    <xf numFmtId="180" fontId="12" fillId="3" borderId="0" xfId="0" applyNumberFormat="1" applyFont="1" applyFill="1" applyAlignment="1"/>
    <xf numFmtId="182" fontId="12" fillId="3" borderId="0" xfId="0" applyNumberFormat="1" applyFont="1" applyFill="1" applyAlignment="1"/>
    <xf numFmtId="165" fontId="12" fillId="0" borderId="1" xfId="0" applyNumberFormat="1" applyFont="1" applyBorder="1" applyAlignment="1"/>
    <xf numFmtId="182" fontId="12" fillId="0" borderId="1" xfId="0" applyNumberFormat="1" applyFont="1" applyBorder="1" applyAlignment="1"/>
    <xf numFmtId="165" fontId="12" fillId="3" borderId="3" xfId="0" applyNumberFormat="1" applyFont="1" applyFill="1" applyBorder="1" applyAlignment="1"/>
    <xf numFmtId="182" fontId="12" fillId="3" borderId="1" xfId="0" applyNumberFormat="1" applyFont="1" applyFill="1" applyBorder="1" applyAlignment="1"/>
    <xf numFmtId="0" fontId="11" fillId="0" borderId="1" xfId="0" applyFont="1" applyBorder="1" applyAlignment="1">
      <alignment horizontal="left"/>
    </xf>
    <xf numFmtId="182" fontId="12" fillId="3" borderId="3" xfId="0" applyNumberFormat="1" applyFont="1" applyFill="1" applyBorder="1" applyAlignment="1"/>
    <xf numFmtId="166" fontId="11" fillId="0" borderId="1" xfId="0" applyNumberFormat="1" applyFont="1" applyBorder="1" applyAlignment="1">
      <alignment horizontal="left"/>
    </xf>
    <xf numFmtId="165" fontId="11" fillId="0" borderId="1" xfId="0" applyNumberFormat="1" applyFont="1" applyBorder="1" applyAlignment="1">
      <alignment horizontal="left"/>
    </xf>
    <xf numFmtId="165" fontId="12" fillId="3" borderId="2" xfId="0" applyNumberFormat="1" applyFont="1" applyFill="1" applyBorder="1" applyAlignment="1"/>
    <xf numFmtId="182" fontId="12" fillId="3" borderId="2" xfId="0" applyNumberFormat="1" applyFont="1" applyFill="1" applyBorder="1" applyAlignment="1"/>
    <xf numFmtId="0" fontId="11" fillId="3" borderId="2" xfId="0" applyFont="1" applyFill="1" applyBorder="1" applyAlignment="1">
      <alignment horizontal="left"/>
    </xf>
    <xf numFmtId="165" fontId="11" fillId="0" borderId="0" xfId="0" applyNumberFormat="1" applyFont="1" applyAlignment="1">
      <alignment horizontal="left"/>
    </xf>
    <xf numFmtId="182" fontId="11" fillId="0" borderId="0" xfId="0" applyNumberFormat="1" applyFont="1" applyAlignment="1">
      <alignment horizontal="left"/>
    </xf>
    <xf numFmtId="165" fontId="12" fillId="0" borderId="3" xfId="0" applyNumberFormat="1" applyFont="1" applyBorder="1" applyAlignment="1"/>
    <xf numFmtId="182" fontId="12" fillId="0" borderId="3" xfId="0" applyNumberFormat="1" applyFont="1" applyBorder="1" applyAlignment="1"/>
    <xf numFmtId="165" fontId="12" fillId="3" borderId="4" xfId="0" applyNumberFormat="1" applyFont="1" applyFill="1" applyBorder="1" applyAlignment="1"/>
    <xf numFmtId="182" fontId="12" fillId="3" borderId="4" xfId="0" applyNumberFormat="1" applyFont="1" applyFill="1" applyBorder="1" applyAlignment="1"/>
    <xf numFmtId="0" fontId="8" fillId="0" borderId="1" xfId="0" applyFont="1" applyBorder="1" applyAlignment="1">
      <alignment horizontal="center"/>
    </xf>
    <xf numFmtId="168" fontId="11" fillId="0" borderId="1" xfId="0" applyNumberFormat="1" applyFont="1" applyBorder="1" applyAlignment="1">
      <alignment horizontal="left"/>
    </xf>
    <xf numFmtId="0" fontId="11" fillId="0" borderId="1" xfId="0" applyFont="1" applyBorder="1" applyAlignment="1">
      <alignment horizontal="left" wrapText="1"/>
    </xf>
    <xf numFmtId="165" fontId="14" fillId="3" borderId="0" xfId="0" applyNumberFormat="1" applyFont="1" applyFill="1" applyAlignment="1">
      <alignment horizontal="left"/>
    </xf>
    <xf numFmtId="169" fontId="11" fillId="0" borderId="0" xfId="0" applyNumberFormat="1" applyFont="1" applyAlignment="1"/>
    <xf numFmtId="165" fontId="12" fillId="3" borderId="0" xfId="0" applyNumberFormat="1" applyFont="1" applyFill="1" applyAlignment="1"/>
    <xf numFmtId="168" fontId="11" fillId="3" borderId="0" xfId="0" applyNumberFormat="1" applyFont="1" applyFill="1" applyAlignment="1">
      <alignment horizontal="left"/>
    </xf>
    <xf numFmtId="165" fontId="12" fillId="3" borderId="0" xfId="0" applyNumberFormat="1" applyFont="1" applyFill="1" applyAlignment="1"/>
    <xf numFmtId="183" fontId="12" fillId="3" borderId="0" xfId="0" applyNumberFormat="1" applyFont="1" applyFill="1" applyAlignment="1"/>
    <xf numFmtId="175" fontId="12" fillId="3" borderId="0" xfId="0" applyNumberFormat="1" applyFont="1" applyFill="1" applyAlignment="1"/>
    <xf numFmtId="177" fontId="11" fillId="3" borderId="0" xfId="0" applyNumberFormat="1" applyFont="1" applyFill="1" applyAlignment="1">
      <alignment horizontal="left"/>
    </xf>
    <xf numFmtId="175" fontId="12" fillId="3" borderId="0" xfId="0" applyNumberFormat="1" applyFont="1" applyFill="1" applyAlignment="1"/>
    <xf numFmtId="164" fontId="11" fillId="3" borderId="0" xfId="0" applyNumberFormat="1" applyFont="1" applyFill="1" applyAlignment="1">
      <alignment horizontal="left"/>
    </xf>
    <xf numFmtId="164" fontId="11" fillId="3" borderId="0" xfId="0" applyNumberFormat="1" applyFont="1" applyFill="1" applyAlignment="1">
      <alignment horizontal="left"/>
    </xf>
    <xf numFmtId="184" fontId="11" fillId="3" borderId="0" xfId="0" applyNumberFormat="1" applyFont="1" applyFill="1" applyAlignment="1">
      <alignment horizontal="left"/>
    </xf>
    <xf numFmtId="166" fontId="11" fillId="3" borderId="0" xfId="0" applyNumberFormat="1" applyFont="1" applyFill="1" applyAlignment="1">
      <alignment horizontal="left"/>
    </xf>
    <xf numFmtId="168" fontId="14" fillId="3" borderId="0" xfId="0" applyNumberFormat="1" applyFont="1" applyFill="1" applyAlignment="1">
      <alignment horizontal="left"/>
    </xf>
    <xf numFmtId="184" fontId="11" fillId="0" borderId="0" xfId="0" applyNumberFormat="1" applyFont="1" applyAlignment="1">
      <alignment horizontal="left"/>
    </xf>
    <xf numFmtId="175" fontId="12" fillId="3" borderId="0" xfId="0" applyNumberFormat="1" applyFont="1" applyFill="1" applyAlignment="1"/>
    <xf numFmtId="175" fontId="12" fillId="3" borderId="0" xfId="0" applyNumberFormat="1" applyFont="1" applyFill="1" applyAlignment="1"/>
    <xf numFmtId="167" fontId="12" fillId="3" borderId="1" xfId="0" applyNumberFormat="1" applyFont="1" applyFill="1" applyBorder="1" applyAlignment="1"/>
    <xf numFmtId="0" fontId="3" fillId="0" borderId="0" xfId="0" applyFont="1" applyAlignment="1">
      <alignment wrapText="1"/>
    </xf>
    <xf numFmtId="164" fontId="18" fillId="0" borderId="0" xfId="0" applyNumberFormat="1" applyFont="1" applyAlignment="1">
      <alignment horizontal="left"/>
    </xf>
    <xf numFmtId="0" fontId="33" fillId="0" borderId="1" xfId="0" applyFont="1" applyBorder="1" applyAlignment="1">
      <alignment horizontal="left"/>
    </xf>
    <xf numFmtId="0" fontId="25" fillId="0" borderId="0" xfId="0" applyFont="1" applyAlignment="1">
      <alignment horizontal="center" wrapText="1"/>
    </xf>
    <xf numFmtId="164" fontId="11" fillId="2" borderId="0" xfId="0" applyNumberFormat="1" applyFont="1" applyFill="1" applyAlignment="1">
      <alignment horizontal="center"/>
    </xf>
    <xf numFmtId="164" fontId="11" fillId="2" borderId="0" xfId="0" applyNumberFormat="1" applyFont="1" applyFill="1" applyAlignment="1"/>
    <xf numFmtId="167" fontId="12" fillId="0" borderId="0" xfId="0" applyNumberFormat="1" applyFont="1" applyAlignment="1"/>
    <xf numFmtId="164" fontId="36" fillId="2" borderId="0" xfId="0" applyNumberFormat="1" applyFont="1" applyFill="1" applyAlignment="1">
      <alignment horizontal="center"/>
    </xf>
    <xf numFmtId="0" fontId="11" fillId="2" borderId="8" xfId="0" applyFont="1" applyFill="1" applyBorder="1" applyAlignment="1">
      <alignment horizontal="left"/>
    </xf>
    <xf numFmtId="0" fontId="25" fillId="2" borderId="0" xfId="0" applyFont="1" applyFill="1" applyAlignment="1">
      <alignment horizontal="center" wrapText="1"/>
    </xf>
    <xf numFmtId="164" fontId="25" fillId="0" borderId="0" xfId="0" applyNumberFormat="1" applyFont="1" applyAlignment="1">
      <alignment horizontal="center"/>
    </xf>
    <xf numFmtId="0" fontId="11" fillId="5" borderId="0" xfId="0" applyFont="1" applyFill="1" applyAlignment="1">
      <alignment wrapText="1"/>
    </xf>
    <xf numFmtId="167" fontId="11" fillId="0" borderId="4" xfId="0" applyNumberFormat="1" applyFont="1" applyBorder="1" applyAlignment="1"/>
    <xf numFmtId="0" fontId="18" fillId="2" borderId="0" xfId="0" applyFont="1" applyFill="1" applyAlignment="1">
      <alignment horizontal="left"/>
    </xf>
    <xf numFmtId="164" fontId="18" fillId="2" borderId="0" xfId="0" applyNumberFormat="1" applyFont="1" applyFill="1" applyAlignment="1">
      <alignment horizontal="left"/>
    </xf>
    <xf numFmtId="0" fontId="8" fillId="2" borderId="2" xfId="0" applyFont="1" applyFill="1" applyBorder="1" applyAlignment="1">
      <alignment horizontal="center"/>
    </xf>
    <xf numFmtId="164" fontId="11" fillId="0" borderId="0" xfId="0" applyNumberFormat="1" applyFont="1" applyAlignment="1">
      <alignment horizontal="center"/>
    </xf>
    <xf numFmtId="176" fontId="12" fillId="2" borderId="0" xfId="0" applyNumberFormat="1" applyFont="1" applyFill="1" applyAlignment="1"/>
    <xf numFmtId="165" fontId="25" fillId="2" borderId="0" xfId="0" applyNumberFormat="1" applyFont="1" applyFill="1" applyAlignment="1">
      <alignment horizontal="center"/>
    </xf>
    <xf numFmtId="167" fontId="11" fillId="2" borderId="0" xfId="0" applyNumberFormat="1" applyFont="1" applyFill="1" applyAlignment="1"/>
    <xf numFmtId="176" fontId="12" fillId="2" borderId="4" xfId="0" applyNumberFormat="1" applyFont="1" applyFill="1" applyBorder="1" applyAlignment="1"/>
    <xf numFmtId="165" fontId="25" fillId="0" borderId="0" xfId="0" applyNumberFormat="1" applyFont="1" applyAlignment="1">
      <alignment horizontal="center"/>
    </xf>
    <xf numFmtId="166" fontId="2" fillId="0" borderId="0" xfId="0" applyNumberFormat="1" applyFont="1" applyAlignment="1">
      <alignment horizontal="left"/>
    </xf>
    <xf numFmtId="176" fontId="11" fillId="2" borderId="0" xfId="0" applyNumberFormat="1" applyFont="1" applyFill="1" applyAlignment="1"/>
    <xf numFmtId="166" fontId="11" fillId="2" borderId="0" xfId="0" applyNumberFormat="1" applyFont="1" applyFill="1" applyAlignment="1"/>
    <xf numFmtId="164" fontId="11" fillId="0" borderId="0" xfId="0" applyNumberFormat="1" applyFont="1" applyAlignment="1">
      <alignment horizontal="left"/>
    </xf>
    <xf numFmtId="165" fontId="11" fillId="2" borderId="1" xfId="0" applyNumberFormat="1" applyFont="1" applyFill="1" applyBorder="1" applyAlignment="1"/>
    <xf numFmtId="176" fontId="12" fillId="2" borderId="8" xfId="0" applyNumberFormat="1" applyFont="1" applyFill="1" applyBorder="1" applyAlignment="1"/>
    <xf numFmtId="166" fontId="12" fillId="2" borderId="8" xfId="0" applyNumberFormat="1" applyFont="1" applyFill="1" applyBorder="1" applyAlignment="1"/>
    <xf numFmtId="171" fontId="12" fillId="2" borderId="8" xfId="0" applyNumberFormat="1" applyFont="1" applyFill="1" applyBorder="1" applyAlignment="1"/>
    <xf numFmtId="185" fontId="11" fillId="2" borderId="0" xfId="0" applyNumberFormat="1" applyFont="1" applyFill="1" applyAlignment="1">
      <alignment horizontal="left"/>
    </xf>
    <xf numFmtId="164" fontId="11" fillId="2" borderId="0" xfId="0" applyNumberFormat="1" applyFont="1" applyFill="1" applyAlignment="1">
      <alignment horizontal="left"/>
    </xf>
    <xf numFmtId="164" fontId="36" fillId="0" borderId="0" xfId="0" applyNumberFormat="1" applyFont="1" applyAlignment="1">
      <alignment horizontal="center"/>
    </xf>
    <xf numFmtId="0" fontId="11" fillId="2" borderId="8" xfId="0" applyFont="1" applyFill="1" applyBorder="1" applyAlignment="1"/>
    <xf numFmtId="164" fontId="25" fillId="3" borderId="0" xfId="0" applyNumberFormat="1" applyFont="1" applyFill="1" applyAlignment="1">
      <alignment horizontal="center"/>
    </xf>
    <xf numFmtId="0" fontId="25" fillId="3" borderId="0" xfId="0" applyFont="1" applyFill="1" applyAlignment="1">
      <alignment horizontal="center" wrapText="1"/>
    </xf>
    <xf numFmtId="0" fontId="5" fillId="0" borderId="0" xfId="0" applyFont="1" applyAlignment="1">
      <alignment horizontal="left"/>
    </xf>
    <xf numFmtId="0" fontId="3" fillId="0" borderId="0" xfId="0" applyFont="1" applyAlignment="1">
      <alignment vertical="top" wrapText="1"/>
    </xf>
    <xf numFmtId="169" fontId="11" fillId="3" borderId="2" xfId="0" applyNumberFormat="1" applyFont="1" applyFill="1" applyBorder="1" applyAlignment="1"/>
    <xf numFmtId="164" fontId="11" fillId="3" borderId="0" xfId="0" applyNumberFormat="1" applyFont="1" applyFill="1" applyAlignment="1">
      <alignment horizontal="left"/>
    </xf>
    <xf numFmtId="176" fontId="12" fillId="3" borderId="8" xfId="0" applyNumberFormat="1" applyFont="1" applyFill="1" applyBorder="1" applyAlignment="1"/>
    <xf numFmtId="0" fontId="11" fillId="3" borderId="8" xfId="0" applyFont="1" applyFill="1" applyBorder="1" applyAlignment="1">
      <alignment horizontal="right" wrapText="1"/>
    </xf>
    <xf numFmtId="164" fontId="37" fillId="0" borderId="0" xfId="0" applyNumberFormat="1" applyFont="1" applyAlignment="1">
      <alignment horizontal="center"/>
    </xf>
    <xf numFmtId="176" fontId="18" fillId="0" borderId="0" xfId="0" applyNumberFormat="1" applyFont="1" applyAlignment="1"/>
    <xf numFmtId="0" fontId="18" fillId="0" borderId="0" xfId="0" applyFont="1" applyAlignment="1"/>
    <xf numFmtId="169" fontId="11" fillId="3" borderId="0" xfId="0" applyNumberFormat="1" applyFont="1" applyFill="1" applyAlignment="1">
      <alignment horizontal="left"/>
    </xf>
    <xf numFmtId="169" fontId="11" fillId="3" borderId="0" xfId="0" applyNumberFormat="1" applyFont="1" applyFill="1" applyAlignment="1"/>
    <xf numFmtId="169" fontId="11" fillId="0" borderId="0" xfId="0" applyNumberFormat="1" applyFont="1" applyAlignment="1">
      <alignment horizontal="left"/>
    </xf>
    <xf numFmtId="169" fontId="11" fillId="0" borderId="0" xfId="0" applyNumberFormat="1" applyFont="1" applyAlignment="1"/>
    <xf numFmtId="0" fontId="18" fillId="3" borderId="0" xfId="0" applyFont="1" applyFill="1" applyAlignment="1">
      <alignment horizontal="left"/>
    </xf>
    <xf numFmtId="0" fontId="25" fillId="3" borderId="0" xfId="0" applyFont="1" applyFill="1" applyAlignment="1">
      <alignment horizontal="center"/>
    </xf>
    <xf numFmtId="167" fontId="11" fillId="3" borderId="2" xfId="0" applyNumberFormat="1" applyFont="1" applyFill="1" applyBorder="1" applyAlignment="1"/>
    <xf numFmtId="167" fontId="11" fillId="3" borderId="2" xfId="0" applyNumberFormat="1" applyFont="1" applyFill="1" applyBorder="1" applyAlignment="1">
      <alignment horizontal="left"/>
    </xf>
    <xf numFmtId="0" fontId="25" fillId="0" borderId="0" xfId="0" applyFont="1" applyAlignment="1">
      <alignment horizontal="center"/>
    </xf>
    <xf numFmtId="44" fontId="12" fillId="0" borderId="0" xfId="2" applyFont="1" applyAlignment="1"/>
    <xf numFmtId="186" fontId="12" fillId="2" borderId="0" xfId="2" applyNumberFormat="1" applyFont="1" applyFill="1" applyAlignment="1"/>
    <xf numFmtId="186" fontId="12" fillId="0" borderId="0" xfId="2" applyNumberFormat="1" applyFont="1" applyAlignment="1"/>
    <xf numFmtId="0" fontId="8" fillId="0" borderId="0" xfId="0" applyFont="1" applyBorder="1" applyAlignment="1">
      <alignment horizontal="center" wrapText="1"/>
    </xf>
    <xf numFmtId="0" fontId="33" fillId="0" borderId="0" xfId="0" applyFont="1" applyBorder="1" applyAlignment="1">
      <alignment horizontal="left"/>
    </xf>
    <xf numFmtId="164" fontId="25" fillId="2" borderId="0" xfId="0" applyNumberFormat="1" applyFont="1" applyFill="1" applyAlignment="1">
      <alignment horizontal="center"/>
    </xf>
    <xf numFmtId="187" fontId="11" fillId="0" borderId="0" xfId="1" applyNumberFormat="1" applyFont="1" applyAlignment="1">
      <alignment horizontal="left"/>
    </xf>
    <xf numFmtId="171" fontId="12" fillId="0" borderId="4" xfId="0" applyNumberFormat="1" applyFont="1" applyBorder="1" applyAlignment="1"/>
    <xf numFmtId="2" fontId="12" fillId="2" borderId="0" xfId="2" applyNumberFormat="1" applyFont="1" applyFill="1" applyAlignment="1"/>
    <xf numFmtId="0" fontId="11" fillId="2" borderId="0" xfId="0" applyFont="1" applyFill="1" applyAlignment="1">
      <alignment horizontal="right"/>
    </xf>
    <xf numFmtId="44" fontId="12" fillId="0" borderId="0" xfId="2" applyFont="1" applyAlignment="1">
      <alignment horizontal="right"/>
    </xf>
    <xf numFmtId="166" fontId="12" fillId="6" borderId="0" xfId="0" applyNumberFormat="1" applyFont="1" applyFill="1" applyAlignment="1"/>
    <xf numFmtId="9" fontId="12" fillId="0" borderId="0" xfId="3" applyFont="1" applyAlignment="1"/>
    <xf numFmtId="1" fontId="12" fillId="2" borderId="0" xfId="0" applyNumberFormat="1" applyFont="1" applyFill="1" applyAlignment="1"/>
    <xf numFmtId="44" fontId="11" fillId="2" borderId="0" xfId="2" applyFont="1" applyFill="1" applyAlignment="1">
      <alignment horizontal="right"/>
    </xf>
    <xf numFmtId="44" fontId="11" fillId="2" borderId="0" xfId="2" applyFont="1" applyFill="1" applyAlignment="1">
      <alignment horizontal="left"/>
    </xf>
    <xf numFmtId="0" fontId="8" fillId="2" borderId="0" xfId="0" applyFont="1" applyFill="1" applyAlignment="1">
      <alignment horizontal="center"/>
    </xf>
    <xf numFmtId="0" fontId="8" fillId="6" borderId="0" xfId="0" applyFont="1" applyFill="1" applyAlignment="1">
      <alignment wrapText="1" indent="2"/>
    </xf>
    <xf numFmtId="0" fontId="11" fillId="6" borderId="0" xfId="0" applyFont="1" applyFill="1" applyAlignment="1">
      <alignment horizontal="left"/>
    </xf>
    <xf numFmtId="167" fontId="12" fillId="6" borderId="4" xfId="0" applyNumberFormat="1" applyFont="1" applyFill="1" applyBorder="1" applyAlignment="1"/>
    <xf numFmtId="168" fontId="11" fillId="6" borderId="0" xfId="0" applyNumberFormat="1" applyFont="1" applyFill="1" applyAlignment="1">
      <alignment horizontal="left"/>
    </xf>
    <xf numFmtId="169" fontId="12" fillId="6" borderId="4" xfId="0" applyNumberFormat="1" applyFont="1" applyFill="1" applyBorder="1" applyAlignment="1"/>
    <xf numFmtId="176" fontId="11" fillId="6" borderId="0" xfId="0" applyNumberFormat="1" applyFont="1" applyFill="1" applyAlignment="1">
      <alignment horizontal="left"/>
    </xf>
    <xf numFmtId="166" fontId="11" fillId="6" borderId="0" xfId="0" applyNumberFormat="1" applyFont="1" applyFill="1" applyAlignment="1">
      <alignment horizontal="left"/>
    </xf>
    <xf numFmtId="176" fontId="14" fillId="6" borderId="0" xfId="0" applyNumberFormat="1" applyFont="1" applyFill="1" applyAlignment="1">
      <alignment horizontal="left"/>
    </xf>
    <xf numFmtId="0" fontId="2" fillId="6" borderId="0" xfId="0" applyFont="1" applyFill="1" applyAlignment="1">
      <alignment horizontal="left"/>
    </xf>
    <xf numFmtId="0" fontId="0" fillId="6" borderId="0" xfId="0" applyFill="1" applyAlignment="1">
      <alignment wrapText="1"/>
    </xf>
    <xf numFmtId="0" fontId="1" fillId="0" borderId="0" xfId="0" applyFont="1" applyAlignment="1">
      <alignment horizontal="left"/>
    </xf>
    <xf numFmtId="0" fontId="0" fillId="0" borderId="0" xfId="0" applyAlignment="1">
      <alignment wrapText="1"/>
    </xf>
    <xf numFmtId="0" fontId="47" fillId="0" borderId="0" xfId="0" applyFont="1" applyAlignment="1">
      <alignment horizontal="center" wrapText="1"/>
    </xf>
    <xf numFmtId="0" fontId="1" fillId="0" borderId="0" xfId="0" applyFont="1" applyAlignment="1">
      <alignment horizontal="center"/>
    </xf>
    <xf numFmtId="0" fontId="2" fillId="0" borderId="2" xfId="0" applyFont="1" applyBorder="1" applyAlignment="1">
      <alignment wrapText="1"/>
    </xf>
    <xf numFmtId="0" fontId="1" fillId="0" borderId="2" xfId="0" applyFont="1" applyBorder="1" applyAlignment="1">
      <alignment horizontal="left"/>
    </xf>
    <xf numFmtId="0" fontId="11" fillId="2" borderId="0" xfId="0" applyFont="1" applyFill="1" applyAlignment="1">
      <alignment vertical="top" wrapText="1"/>
    </xf>
    <xf numFmtId="165" fontId="1" fillId="0" borderId="0" xfId="0" applyNumberFormat="1" applyFont="1" applyAlignment="1">
      <alignment horizontal="left"/>
    </xf>
    <xf numFmtId="0" fontId="11" fillId="0" borderId="0" xfId="0" applyFont="1" applyAlignment="1">
      <alignment horizontal="left"/>
    </xf>
    <xf numFmtId="0" fontId="8" fillId="0" borderId="1" xfId="0" applyFont="1" applyBorder="1" applyAlignment="1">
      <alignment horizontal="center" wrapText="1"/>
    </xf>
    <xf numFmtId="0" fontId="1" fillId="0" borderId="1" xfId="0" applyFont="1" applyBorder="1" applyAlignment="1">
      <alignment horizontal="left"/>
    </xf>
    <xf numFmtId="0" fontId="1" fillId="0" borderId="1" xfId="0" applyFont="1" applyBorder="1" applyAlignment="1">
      <alignment horizontal="left" wrapText="1"/>
    </xf>
    <xf numFmtId="0" fontId="10" fillId="2" borderId="0" xfId="0" applyFont="1" applyFill="1" applyAlignment="1">
      <alignment wrapText="1"/>
    </xf>
    <xf numFmtId="0" fontId="16" fillId="0" borderId="0" xfId="0" applyFont="1" applyAlignment="1">
      <alignment horizontal="left"/>
    </xf>
    <xf numFmtId="0" fontId="11" fillId="0" borderId="0" xfId="0" applyFont="1" applyAlignment="1">
      <alignment vertical="top" wrapText="1"/>
    </xf>
    <xf numFmtId="0" fontId="9" fillId="0" borderId="1" xfId="0" applyFont="1" applyBorder="1" applyAlignment="1">
      <alignment horizontal="center"/>
    </xf>
    <xf numFmtId="0" fontId="8" fillId="0" borderId="3" xfId="0" applyFont="1" applyBorder="1" applyAlignment="1">
      <alignment horizontal="center" wrapText="1"/>
    </xf>
    <xf numFmtId="0" fontId="1" fillId="0" borderId="3" xfId="0" applyFont="1" applyBorder="1" applyAlignment="1">
      <alignment horizontal="left"/>
    </xf>
    <xf numFmtId="0" fontId="11" fillId="0" borderId="0" xfId="0" applyFont="1" applyAlignment="1">
      <alignment wrapText="1"/>
    </xf>
    <xf numFmtId="0" fontId="18" fillId="0" borderId="0" xfId="0" applyFont="1" applyAlignment="1">
      <alignment wrapText="1"/>
    </xf>
    <xf numFmtId="0" fontId="5" fillId="0" borderId="0" xfId="0" applyFont="1" applyAlignment="1">
      <alignment vertical="top" wrapText="1"/>
    </xf>
    <xf numFmtId="0" fontId="9" fillId="0" borderId="0" xfId="0" applyFont="1" applyAlignment="1">
      <alignment horizontal="center"/>
    </xf>
    <xf numFmtId="0" fontId="14" fillId="0" borderId="0" xfId="0" applyFont="1" applyAlignment="1">
      <alignment vertical="center" wrapText="1"/>
    </xf>
    <xf numFmtId="0" fontId="14" fillId="0" borderId="0" xfId="0" applyFont="1" applyAlignment="1">
      <alignment horizontal="left"/>
    </xf>
    <xf numFmtId="0" fontId="5" fillId="0" borderId="0" xfId="0" applyFont="1" applyAlignment="1">
      <alignment wrapText="1"/>
    </xf>
    <xf numFmtId="0" fontId="5" fillId="0" borderId="0" xfId="0" applyFont="1" applyAlignment="1">
      <alignment vertical="center" wrapText="1"/>
    </xf>
    <xf numFmtId="168" fontId="1" fillId="0" borderId="1" xfId="0" applyNumberFormat="1" applyFont="1" applyBorder="1" applyAlignment="1">
      <alignment horizontal="left"/>
    </xf>
    <xf numFmtId="179" fontId="8" fillId="0" borderId="3" xfId="0" applyNumberFormat="1" applyFont="1" applyBorder="1" applyAlignment="1">
      <alignment horizontal="center"/>
    </xf>
    <xf numFmtId="0" fontId="5" fillId="2" borderId="0" xfId="0" applyFont="1" applyFill="1" applyAlignment="1">
      <alignment vertical="top" wrapText="1"/>
    </xf>
    <xf numFmtId="0" fontId="8" fillId="2" borderId="3" xfId="0" applyFont="1" applyFill="1" applyBorder="1" applyAlignment="1">
      <alignment horizontal="center" wrapText="1"/>
    </xf>
    <xf numFmtId="0" fontId="8" fillId="2" borderId="3" xfId="0" applyFont="1" applyFill="1" applyBorder="1" applyAlignment="1">
      <alignment horizontal="center"/>
    </xf>
    <xf numFmtId="0" fontId="29" fillId="3" borderId="0" xfId="0" applyFont="1" applyFill="1" applyAlignment="1">
      <alignment vertical="center" wrapText="1"/>
    </xf>
    <xf numFmtId="176" fontId="11" fillId="0" borderId="0" xfId="0" applyNumberFormat="1" applyFont="1" applyAlignment="1"/>
    <xf numFmtId="0" fontId="11" fillId="0" borderId="0" xfId="0" applyFont="1" applyAlignment="1"/>
    <xf numFmtId="168" fontId="11" fillId="0" borderId="0" xfId="0" applyNumberFormat="1" applyFont="1" applyAlignment="1"/>
    <xf numFmtId="166" fontId="11" fillId="0" borderId="0" xfId="0" applyNumberFormat="1" applyFont="1" applyAlignment="1"/>
    <xf numFmtId="0" fontId="24" fillId="0" borderId="1" xfId="0" applyFont="1" applyBorder="1" applyAlignment="1">
      <alignment horizontal="left"/>
    </xf>
    <xf numFmtId="176" fontId="24" fillId="0" borderId="1" xfId="0" applyNumberFormat="1" applyFont="1" applyBorder="1" applyAlignment="1"/>
    <xf numFmtId="176" fontId="24" fillId="0" borderId="1" xfId="0" applyNumberFormat="1" applyFont="1" applyBorder="1" applyAlignment="1">
      <alignment horizontal="left"/>
    </xf>
    <xf numFmtId="166" fontId="24" fillId="0" borderId="1" xfId="0" applyNumberFormat="1" applyFont="1" applyBorder="1" applyAlignment="1">
      <alignment horizontal="left"/>
    </xf>
    <xf numFmtId="166" fontId="24" fillId="0" borderId="1" xfId="0" applyNumberFormat="1" applyFont="1" applyBorder="1" applyAlignment="1"/>
    <xf numFmtId="0" fontId="8" fillId="3" borderId="1" xfId="0" applyFont="1" applyFill="1" applyBorder="1" applyAlignment="1">
      <alignment horizontal="center" wrapText="1"/>
    </xf>
    <xf numFmtId="0" fontId="8" fillId="3" borderId="2" xfId="0" applyFont="1" applyFill="1" applyBorder="1" applyAlignment="1">
      <alignment horizontal="center" wrapText="1"/>
    </xf>
    <xf numFmtId="0" fontId="24" fillId="0" borderId="3" xfId="0" applyFont="1" applyBorder="1" applyAlignment="1">
      <alignment horizontal="left"/>
    </xf>
    <xf numFmtId="166" fontId="24" fillId="0" borderId="3" xfId="0" applyNumberFormat="1" applyFont="1" applyBorder="1" applyAlignment="1">
      <alignment horizontal="left"/>
    </xf>
    <xf numFmtId="0" fontId="9" fillId="0" borderId="3" xfId="0" applyFont="1" applyBorder="1" applyAlignment="1">
      <alignment horizontal="center" wrapText="1"/>
    </xf>
    <xf numFmtId="0" fontId="11" fillId="3" borderId="0" xfId="0" applyFont="1" applyFill="1" applyAlignment="1">
      <alignment vertical="top" wrapText="1"/>
    </xf>
    <xf numFmtId="0" fontId="28" fillId="0" borderId="0" xfId="0" applyFont="1" applyAlignment="1">
      <alignment horizontal="left" vertical="top"/>
    </xf>
    <xf numFmtId="0" fontId="11" fillId="0" borderId="0" xfId="0" applyFont="1" applyAlignment="1">
      <alignment horizontal="left" vertical="top"/>
    </xf>
    <xf numFmtId="176" fontId="24" fillId="0" borderId="0" xfId="0" applyNumberFormat="1" applyFont="1" applyAlignment="1">
      <alignment horizontal="left"/>
    </xf>
    <xf numFmtId="0" fontId="24" fillId="0" borderId="0" xfId="0" applyFont="1" applyAlignment="1">
      <alignment horizontal="left"/>
    </xf>
    <xf numFmtId="176" fontId="24" fillId="0" borderId="0" xfId="0" applyNumberFormat="1" applyFont="1" applyAlignment="1"/>
    <xf numFmtId="166" fontId="24" fillId="0" borderId="0" xfId="0" applyNumberFormat="1" applyFont="1" applyAlignment="1">
      <alignment horizontal="left"/>
    </xf>
    <xf numFmtId="166" fontId="24" fillId="0" borderId="0" xfId="0" applyNumberFormat="1" applyFont="1" applyAlignment="1"/>
    <xf numFmtId="0" fontId="11" fillId="3" borderId="0" xfId="0" applyFont="1" applyFill="1" applyAlignment="1">
      <alignment horizontal="left" vertical="top"/>
    </xf>
    <xf numFmtId="0" fontId="8" fillId="0" borderId="0" xfId="0" applyFont="1" applyAlignment="1">
      <alignment wrapText="1"/>
    </xf>
    <xf numFmtId="0" fontId="8" fillId="3" borderId="0" xfId="0" applyFont="1" applyFill="1" applyAlignment="1">
      <alignment wrapText="1"/>
    </xf>
    <xf numFmtId="0" fontId="8" fillId="3" borderId="3" xfId="0" applyFont="1" applyFill="1" applyBorder="1" applyAlignment="1">
      <alignment horizontal="center" wrapText="1"/>
    </xf>
    <xf numFmtId="0" fontId="9" fillId="0" borderId="1" xfId="0" applyFont="1" applyBorder="1" applyAlignment="1">
      <alignment horizontal="center" wrapText="1"/>
    </xf>
    <xf numFmtId="0" fontId="26" fillId="0" borderId="0" xfId="0" applyFont="1" applyAlignment="1">
      <alignment horizontal="left"/>
    </xf>
    <xf numFmtId="0" fontId="27" fillId="3" borderId="0" xfId="0" applyFont="1" applyFill="1" applyAlignment="1">
      <alignment wrapText="1"/>
    </xf>
    <xf numFmtId="0" fontId="26" fillId="3" borderId="0" xfId="0" applyFont="1" applyFill="1" applyAlignment="1">
      <alignment horizontal="left"/>
    </xf>
    <xf numFmtId="0" fontId="8" fillId="0" borderId="1" xfId="0" applyFont="1" applyBorder="1" applyAlignment="1">
      <alignment horizontal="left"/>
    </xf>
    <xf numFmtId="0" fontId="8" fillId="0" borderId="3" xfId="0" applyFont="1" applyBorder="1" applyAlignment="1">
      <alignment horizontal="left"/>
    </xf>
    <xf numFmtId="0" fontId="8" fillId="0" borderId="0" xfId="0" applyFont="1" applyAlignment="1">
      <alignment vertical="top" wrapText="1"/>
    </xf>
    <xf numFmtId="0" fontId="8" fillId="0" borderId="0" xfId="0" applyFont="1" applyAlignment="1">
      <alignment horizontal="left"/>
    </xf>
    <xf numFmtId="0" fontId="8" fillId="3" borderId="0" xfId="0" applyFont="1" applyFill="1" applyAlignment="1">
      <alignment vertical="top" wrapText="1"/>
    </xf>
    <xf numFmtId="164" fontId="9" fillId="0" borderId="0" xfId="0" applyNumberFormat="1" applyFont="1" applyAlignment="1">
      <alignment horizontal="center"/>
    </xf>
    <xf numFmtId="0" fontId="11" fillId="0" borderId="0" xfId="0" applyFont="1" applyAlignment="1">
      <alignment vertical="center" wrapText="1"/>
    </xf>
    <xf numFmtId="0" fontId="11" fillId="3" borderId="0" xfId="0" applyFont="1" applyFill="1" applyAlignment="1">
      <alignment horizontal="left"/>
    </xf>
    <xf numFmtId="0" fontId="8" fillId="0" borderId="0" xfId="0" applyFont="1" applyAlignment="1">
      <alignment horizontal="center"/>
    </xf>
    <xf numFmtId="0" fontId="8" fillId="3" borderId="0" xfId="0" applyFont="1" applyFill="1" applyAlignment="1">
      <alignment horizontal="left" vertical="center"/>
    </xf>
    <xf numFmtId="0" fontId="30" fillId="0" borderId="0" xfId="0" applyFont="1" applyAlignment="1">
      <alignment horizontal="left"/>
    </xf>
    <xf numFmtId="0" fontId="31" fillId="0" borderId="1" xfId="0" applyFont="1" applyBorder="1" applyAlignment="1">
      <alignment horizontal="center"/>
    </xf>
    <xf numFmtId="0" fontId="29" fillId="0" borderId="0" xfId="0" applyFont="1" applyAlignment="1">
      <alignment vertical="top" wrapText="1"/>
    </xf>
    <xf numFmtId="0" fontId="28" fillId="0" borderId="0" xfId="0" applyFont="1" applyAlignment="1">
      <alignment horizontal="left"/>
    </xf>
    <xf numFmtId="0" fontId="8" fillId="0" borderId="1" xfId="0" applyFont="1" applyBorder="1" applyAlignment="1">
      <alignment horizontal="center"/>
    </xf>
    <xf numFmtId="0" fontId="28" fillId="0" borderId="1" xfId="0" applyFont="1" applyBorder="1" applyAlignment="1">
      <alignment horizontal="left"/>
    </xf>
    <xf numFmtId="0" fontId="33" fillId="0" borderId="1" xfId="0" applyFont="1" applyBorder="1" applyAlignment="1">
      <alignment horizontal="left"/>
    </xf>
    <xf numFmtId="0" fontId="3" fillId="0" borderId="0" xfId="0" applyFont="1" applyAlignment="1">
      <alignment wrapText="1"/>
    </xf>
    <xf numFmtId="0" fontId="33" fillId="0" borderId="0" xfId="0" applyFont="1" applyAlignment="1">
      <alignment horizontal="left"/>
    </xf>
    <xf numFmtId="0" fontId="33" fillId="0" borderId="3" xfId="0" applyFont="1" applyBorder="1" applyAlignment="1">
      <alignment horizontal="left"/>
    </xf>
    <xf numFmtId="0" fontId="31" fillId="0" borderId="1" xfId="0" applyFont="1" applyBorder="1" applyAlignment="1">
      <alignment horizontal="center" wrapText="1"/>
    </xf>
    <xf numFmtId="165" fontId="28" fillId="0" borderId="0" xfId="0" applyNumberFormat="1" applyFont="1" applyAlignment="1">
      <alignment horizontal="left"/>
    </xf>
    <xf numFmtId="0" fontId="31" fillId="0" borderId="0" xfId="0" applyFont="1" applyAlignment="1">
      <alignment horizontal="center"/>
    </xf>
    <xf numFmtId="168" fontId="1" fillId="4" borderId="1" xfId="0" applyNumberFormat="1" applyFont="1" applyFill="1" applyBorder="1" applyAlignment="1">
      <alignment horizontal="left"/>
    </xf>
    <xf numFmtId="0" fontId="35" fillId="4" borderId="1" xfId="0" applyFont="1" applyFill="1" applyBorder="1" applyAlignment="1">
      <alignment horizontal="center"/>
    </xf>
    <xf numFmtId="0" fontId="1" fillId="4" borderId="1" xfId="0" applyFont="1" applyFill="1" applyBorder="1" applyAlignment="1">
      <alignment horizontal="left"/>
    </xf>
    <xf numFmtId="0" fontId="30" fillId="0" borderId="0" xfId="0" applyFont="1" applyAlignment="1">
      <alignment horizontal="left" vertical="top"/>
    </xf>
    <xf numFmtId="0" fontId="31" fillId="0" borderId="0" xfId="0" applyFont="1" applyAlignment="1">
      <alignment horizontal="center" wrapText="1"/>
    </xf>
    <xf numFmtId="0" fontId="34" fillId="0" borderId="0" xfId="0" applyFont="1" applyAlignment="1">
      <alignment horizontal="left" vertical="top"/>
    </xf>
    <xf numFmtId="0" fontId="33" fillId="0" borderId="0" xfId="0" applyFont="1" applyAlignment="1">
      <alignment horizontal="left" vertical="top"/>
    </xf>
    <xf numFmtId="0" fontId="8" fillId="0" borderId="0" xfId="0" applyFont="1" applyAlignment="1">
      <alignment horizontal="center" wrapText="1"/>
    </xf>
    <xf numFmtId="0" fontId="3" fillId="0" borderId="0" xfId="0" applyFont="1" applyAlignment="1">
      <alignment vertical="top" wrapText="1"/>
    </xf>
    <xf numFmtId="9" fontId="11" fillId="3" borderId="0" xfId="3" applyFont="1" applyFill="1" applyAlignment="1">
      <alignment wrapText="1" inden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defaultColWidth="21.5" defaultRowHeight="12.75"/>
  <sheetData>
    <row r="1" ht="18.75" customHeight="1"/>
    <row r="2" ht="18.75" customHeight="1"/>
    <row r="3" ht="18.75" customHeight="1"/>
    <row r="4" ht="18.75" customHeight="1"/>
    <row r="5" ht="18.75" customHeight="1"/>
    <row r="6" ht="18.75" customHeight="1"/>
    <row r="7" ht="18.75" customHeight="1"/>
    <row r="8" ht="18.75" customHeight="1"/>
    <row r="9" ht="18.75" customHeight="1"/>
    <row r="10" ht="18.75" customHeight="1"/>
    <row r="11" ht="18.75" customHeight="1"/>
    <row r="12" ht="18.75" customHeight="1"/>
    <row r="13" ht="18.75" customHeight="1"/>
    <row r="14" ht="18.75" customHeight="1"/>
    <row r="15" ht="18.75" customHeight="1"/>
    <row r="16"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sheetData>
  <pageMargins left="0.7" right="0.7" top="0.75" bottom="0.75" header="0.3" footer="0.3"/>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topLeftCell="A67" zoomScale="70" zoomScaleNormal="70" workbookViewId="0">
      <selection activeCell="T97" sqref="T97"/>
    </sheetView>
  </sheetViews>
  <sheetFormatPr defaultColWidth="21.5" defaultRowHeight="12.75"/>
  <cols>
    <col min="1" max="1" width="47.5" bestFit="1" customWidth="1"/>
    <col min="2" max="2" width="10.6640625" bestFit="1" customWidth="1"/>
    <col min="3" max="3" width="0.6640625" customWidth="1"/>
    <col min="4" max="4" width="10.6640625" bestFit="1" customWidth="1"/>
    <col min="5" max="5" width="0.6640625" customWidth="1"/>
    <col min="6" max="6" width="10.6640625" bestFit="1" customWidth="1"/>
    <col min="7" max="7" width="0.6640625" customWidth="1"/>
    <col min="8" max="8" width="10.6640625" bestFit="1" customWidth="1"/>
    <col min="9" max="9" width="0.6640625" customWidth="1"/>
    <col min="10" max="10" width="10.6640625" bestFit="1" customWidth="1"/>
    <col min="11" max="11" width="0.6640625" customWidth="1"/>
    <col min="12" max="12" width="9.6640625" bestFit="1" customWidth="1"/>
    <col min="13" max="13" width="0.6640625" customWidth="1"/>
    <col min="14" max="14" width="7.1640625" bestFit="1" customWidth="1"/>
    <col min="15" max="15" width="0.6640625" customWidth="1"/>
    <col min="16" max="16" width="9.6640625" bestFit="1" customWidth="1"/>
    <col min="17" max="17" width="0.6640625" customWidth="1"/>
    <col min="18" max="18" width="7.1640625" bestFit="1" customWidth="1"/>
    <col min="19" max="19" width="0.6640625" customWidth="1"/>
    <col min="20" max="20" width="10.6640625" bestFit="1" customWidth="1"/>
    <col min="21" max="21" width="0.6640625" customWidth="1"/>
    <col min="22" max="22" width="10.6640625" bestFit="1" customWidth="1"/>
    <col min="23" max="23" width="0.6640625" customWidth="1"/>
    <col min="24" max="24" width="8.83203125" bestFit="1" customWidth="1"/>
    <col min="25" max="25" width="0.6640625" customWidth="1"/>
    <col min="26" max="26" width="7.1640625" bestFit="1" customWidth="1"/>
  </cols>
  <sheetData>
    <row r="1" spans="1:26">
      <c r="A1" s="704" t="s">
        <v>248</v>
      </c>
      <c r="B1" s="641"/>
      <c r="C1" s="641"/>
      <c r="D1" s="641"/>
      <c r="E1" s="641"/>
      <c r="F1" s="641"/>
      <c r="G1" s="641"/>
      <c r="H1" s="641"/>
      <c r="I1" s="641"/>
      <c r="J1" s="641"/>
      <c r="K1" s="641"/>
      <c r="L1" s="641"/>
      <c r="M1" s="641"/>
      <c r="N1" s="641"/>
      <c r="O1" s="641"/>
      <c r="P1" s="641"/>
      <c r="Q1" s="641"/>
      <c r="R1" s="641"/>
      <c r="S1" s="641"/>
      <c r="T1" s="641"/>
      <c r="U1" s="641"/>
      <c r="V1" s="641"/>
      <c r="W1" s="641"/>
      <c r="X1" s="641"/>
      <c r="Y1" s="641"/>
      <c r="Z1" s="641"/>
    </row>
    <row r="2" spans="1:26">
      <c r="A2" s="706" t="s">
        <v>246</v>
      </c>
      <c r="B2" s="707"/>
      <c r="C2" s="707"/>
      <c r="D2" s="707"/>
      <c r="E2" s="707"/>
      <c r="F2" s="707"/>
      <c r="G2" s="707"/>
      <c r="H2" s="707"/>
      <c r="I2" s="707"/>
      <c r="J2" s="707"/>
      <c r="K2" s="707"/>
      <c r="L2" s="707"/>
      <c r="M2" s="707"/>
      <c r="N2" s="707"/>
      <c r="O2" s="707"/>
      <c r="P2" s="707"/>
      <c r="Q2" s="707"/>
      <c r="R2" s="707"/>
      <c r="S2" s="661"/>
      <c r="T2" s="707"/>
      <c r="U2" s="707"/>
      <c r="V2" s="707"/>
      <c r="W2" s="707"/>
      <c r="X2" s="707"/>
      <c r="Y2" s="707"/>
      <c r="Z2" s="707"/>
    </row>
    <row r="3" spans="1:26">
      <c r="A3" s="24"/>
      <c r="B3" s="649" t="s">
        <v>19</v>
      </c>
      <c r="C3" s="650"/>
      <c r="D3" s="650"/>
      <c r="E3" s="650"/>
      <c r="F3" s="650"/>
      <c r="G3" s="650"/>
      <c r="H3" s="650"/>
      <c r="I3" s="650"/>
      <c r="J3" s="650"/>
      <c r="K3" s="650"/>
      <c r="L3" s="650"/>
      <c r="M3" s="650"/>
      <c r="N3" s="650"/>
      <c r="O3" s="650"/>
      <c r="P3" s="650"/>
      <c r="Q3" s="650"/>
      <c r="R3" s="650"/>
      <c r="S3" s="18"/>
      <c r="T3" s="649" t="s">
        <v>20</v>
      </c>
      <c r="U3" s="650"/>
      <c r="V3" s="650"/>
      <c r="W3" s="650"/>
      <c r="X3" s="650"/>
      <c r="Y3" s="650"/>
      <c r="Z3" s="650"/>
    </row>
    <row r="4" spans="1:26">
      <c r="A4" s="360" t="s">
        <v>249</v>
      </c>
      <c r="B4" s="339"/>
      <c r="C4" s="383"/>
      <c r="D4" s="339"/>
      <c r="E4" s="340"/>
      <c r="F4" s="339"/>
      <c r="G4" s="341" t="s">
        <v>21</v>
      </c>
      <c r="H4" s="339"/>
      <c r="I4" s="341" t="s">
        <v>21</v>
      </c>
      <c r="J4" s="339"/>
      <c r="K4" s="341" t="s">
        <v>21</v>
      </c>
      <c r="L4" s="681" t="s">
        <v>22</v>
      </c>
      <c r="M4" s="650"/>
      <c r="N4" s="650"/>
      <c r="O4" s="650"/>
      <c r="P4" s="650"/>
      <c r="Q4" s="650"/>
      <c r="R4" s="650"/>
      <c r="S4" s="341" t="s">
        <v>21</v>
      </c>
      <c r="T4" s="339"/>
      <c r="U4" s="341" t="s">
        <v>21</v>
      </c>
      <c r="V4" s="341" t="s">
        <v>21</v>
      </c>
      <c r="W4" s="341" t="s">
        <v>21</v>
      </c>
      <c r="X4" s="682" t="s">
        <v>23</v>
      </c>
      <c r="Y4" s="657"/>
      <c r="Z4" s="657"/>
    </row>
    <row r="5" spans="1:26">
      <c r="A5" s="24"/>
      <c r="B5" s="19" t="s">
        <v>24</v>
      </c>
      <c r="C5" s="19" t="s">
        <v>21</v>
      </c>
      <c r="D5" s="17" t="s">
        <v>25</v>
      </c>
      <c r="E5" s="19" t="s">
        <v>21</v>
      </c>
      <c r="F5" s="17" t="s">
        <v>26</v>
      </c>
      <c r="G5" s="19" t="s">
        <v>21</v>
      </c>
      <c r="H5" s="17" t="s">
        <v>27</v>
      </c>
      <c r="I5" s="19" t="s">
        <v>21</v>
      </c>
      <c r="J5" s="17" t="s">
        <v>28</v>
      </c>
      <c r="K5" s="19" t="s">
        <v>21</v>
      </c>
      <c r="L5" s="656" t="s">
        <v>25</v>
      </c>
      <c r="M5" s="657"/>
      <c r="N5" s="657"/>
      <c r="O5" s="20" t="s">
        <v>21</v>
      </c>
      <c r="P5" s="656" t="s">
        <v>28</v>
      </c>
      <c r="Q5" s="657"/>
      <c r="R5" s="657"/>
      <c r="S5" s="19" t="s">
        <v>21</v>
      </c>
      <c r="T5" s="17" t="s">
        <v>29</v>
      </c>
      <c r="U5" s="19" t="s">
        <v>21</v>
      </c>
      <c r="V5" s="17" t="s">
        <v>30</v>
      </c>
      <c r="W5" s="19" t="s">
        <v>21</v>
      </c>
      <c r="X5" s="649" t="s">
        <v>30</v>
      </c>
      <c r="Y5" s="651" t="s">
        <v>21</v>
      </c>
      <c r="Z5" s="651" t="s">
        <v>21</v>
      </c>
    </row>
    <row r="6" spans="1:26">
      <c r="A6" s="369"/>
      <c r="B6" s="385"/>
      <c r="C6" s="342"/>
      <c r="D6" s="385"/>
      <c r="E6" s="342"/>
      <c r="F6" s="385"/>
      <c r="G6" s="342"/>
      <c r="H6" s="386"/>
      <c r="I6" s="387"/>
      <c r="J6" s="386"/>
      <c r="K6" s="387"/>
      <c r="L6" s="343" t="s">
        <v>62</v>
      </c>
      <c r="M6" s="388"/>
      <c r="N6" s="343" t="s">
        <v>32</v>
      </c>
      <c r="O6" s="389"/>
      <c r="P6" s="343" t="s">
        <v>62</v>
      </c>
      <c r="Q6" s="388"/>
      <c r="R6" s="343" t="s">
        <v>32</v>
      </c>
      <c r="S6" s="387"/>
      <c r="T6" s="390"/>
      <c r="U6" s="387"/>
      <c r="V6" s="387"/>
      <c r="W6" s="387"/>
      <c r="X6" s="343" t="s">
        <v>62</v>
      </c>
      <c r="Y6" s="341" t="s">
        <v>21</v>
      </c>
      <c r="Z6" s="376" t="s">
        <v>32</v>
      </c>
    </row>
    <row r="7" spans="1:26">
      <c r="A7" s="39" t="s">
        <v>109</v>
      </c>
      <c r="B7" s="158">
        <v>814</v>
      </c>
      <c r="C7" s="207"/>
      <c r="D7" s="158">
        <v>793</v>
      </c>
      <c r="E7" s="207"/>
      <c r="F7" s="158">
        <v>796</v>
      </c>
      <c r="G7" s="207"/>
      <c r="H7" s="158">
        <v>799</v>
      </c>
      <c r="I7" s="207"/>
      <c r="J7" s="158">
        <v>799</v>
      </c>
      <c r="K7" s="391"/>
      <c r="L7" s="188">
        <v>21</v>
      </c>
      <c r="M7" s="392"/>
      <c r="N7" s="189">
        <v>0.03</v>
      </c>
      <c r="O7" s="391"/>
      <c r="P7" s="188">
        <v>15</v>
      </c>
      <c r="Q7" s="392"/>
      <c r="R7" s="189">
        <v>0.02</v>
      </c>
      <c r="S7" s="391"/>
      <c r="T7" s="158">
        <v>1607</v>
      </c>
      <c r="U7" s="18"/>
      <c r="V7" s="158">
        <v>1587</v>
      </c>
      <c r="W7" s="18"/>
      <c r="X7" s="188">
        <v>20</v>
      </c>
      <c r="Y7" s="115"/>
      <c r="Z7" s="189">
        <v>0.01</v>
      </c>
    </row>
    <row r="8" spans="1:26">
      <c r="A8" s="344" t="s">
        <v>243</v>
      </c>
      <c r="B8" s="357">
        <v>428</v>
      </c>
      <c r="C8" s="337"/>
      <c r="D8" s="357">
        <v>357</v>
      </c>
      <c r="E8" s="337"/>
      <c r="F8" s="357">
        <v>296</v>
      </c>
      <c r="G8" s="337"/>
      <c r="H8" s="357">
        <v>336</v>
      </c>
      <c r="I8" s="337"/>
      <c r="J8" s="357">
        <v>277</v>
      </c>
      <c r="K8" s="393"/>
      <c r="L8" s="357">
        <v>71</v>
      </c>
      <c r="M8" s="394"/>
      <c r="N8" s="351">
        <v>0.2</v>
      </c>
      <c r="O8" s="393"/>
      <c r="P8" s="357">
        <v>151</v>
      </c>
      <c r="Q8" s="394"/>
      <c r="R8" s="351">
        <v>0.55000000000000004</v>
      </c>
      <c r="S8" s="393"/>
      <c r="T8" s="357">
        <v>785</v>
      </c>
      <c r="U8" s="387"/>
      <c r="V8" s="357">
        <v>524</v>
      </c>
      <c r="W8" s="387"/>
      <c r="X8" s="357">
        <v>261</v>
      </c>
      <c r="Y8" s="395"/>
      <c r="Z8" s="351">
        <v>0.5</v>
      </c>
    </row>
    <row r="9" spans="1:26">
      <c r="A9" s="39" t="s">
        <v>34</v>
      </c>
      <c r="B9" s="166">
        <v>1242</v>
      </c>
      <c r="C9" s="207"/>
      <c r="D9" s="166">
        <v>1150</v>
      </c>
      <c r="E9" s="207"/>
      <c r="F9" s="166">
        <v>1092</v>
      </c>
      <c r="G9" s="207"/>
      <c r="H9" s="166">
        <v>1135</v>
      </c>
      <c r="I9" s="207"/>
      <c r="J9" s="166">
        <v>1076</v>
      </c>
      <c r="K9" s="207"/>
      <c r="L9" s="166">
        <v>92</v>
      </c>
      <c r="M9" s="349"/>
      <c r="N9" s="77">
        <v>0.08</v>
      </c>
      <c r="O9" s="207"/>
      <c r="P9" s="166">
        <v>166</v>
      </c>
      <c r="Q9" s="349"/>
      <c r="R9" s="79">
        <v>0.15</v>
      </c>
      <c r="S9" s="207"/>
      <c r="T9" s="166">
        <v>2392</v>
      </c>
      <c r="U9" s="18"/>
      <c r="V9" s="166">
        <v>2111</v>
      </c>
      <c r="W9" s="108"/>
      <c r="X9" s="166">
        <v>281</v>
      </c>
      <c r="Y9" s="110"/>
      <c r="Z9" s="79">
        <v>0.13</v>
      </c>
    </row>
    <row r="10" spans="1:26">
      <c r="A10" s="344" t="s">
        <v>35</v>
      </c>
      <c r="B10" s="380">
        <v>735</v>
      </c>
      <c r="C10" s="337"/>
      <c r="D10" s="380">
        <v>738</v>
      </c>
      <c r="E10" s="337"/>
      <c r="F10" s="380">
        <v>718</v>
      </c>
      <c r="G10" s="337"/>
      <c r="H10" s="357">
        <v>718</v>
      </c>
      <c r="I10" s="337"/>
      <c r="J10" s="357">
        <v>715</v>
      </c>
      <c r="K10" s="337"/>
      <c r="L10" s="357">
        <v>-3</v>
      </c>
      <c r="M10" s="337"/>
      <c r="N10" s="351">
        <v>0</v>
      </c>
      <c r="O10" s="337"/>
      <c r="P10" s="357">
        <v>20</v>
      </c>
      <c r="Q10" s="337"/>
      <c r="R10" s="351">
        <v>0.03</v>
      </c>
      <c r="S10" s="337"/>
      <c r="T10" s="357">
        <v>1473</v>
      </c>
      <c r="U10" s="387"/>
      <c r="V10" s="357">
        <v>1415</v>
      </c>
      <c r="W10" s="369"/>
      <c r="X10" s="357">
        <v>58</v>
      </c>
      <c r="Y10" s="369"/>
      <c r="Z10" s="351">
        <v>0.04</v>
      </c>
    </row>
    <row r="11" spans="1:26">
      <c r="A11" s="39" t="str">
        <f>IF(AND(B11&lt;0,D11&lt;0,F11&lt;0,H11&lt;0,J11&lt;0,T11&lt;0,V11&lt;0),"Loss before provision for credit losses",IF(AND(B11&gt;-1,D11&gt;-1,F11&gt;-1,H11&gt;-1,J11&gt;-1,T11&gt;-1,V11&gt;-1),"Profit before provision for credit losses",IF(AND(B11&lt;0,OR(D11&gt;-1,F11&gt;-1,H11&gt;-1,J11&gt;-1,T11&gt;-1,V11&gt;-1)),"(Loss) profit before provision for credit losses","Profit (loss) before provision for credit losses")))</f>
        <v>Profit before provision for credit losses</v>
      </c>
      <c r="B11" s="166">
        <v>507</v>
      </c>
      <c r="C11" s="207"/>
      <c r="D11" s="166">
        <v>412</v>
      </c>
      <c r="E11" s="207"/>
      <c r="F11" s="166">
        <v>374</v>
      </c>
      <c r="G11" s="207"/>
      <c r="H11" s="166">
        <v>417</v>
      </c>
      <c r="I11" s="207"/>
      <c r="J11" s="166">
        <v>361</v>
      </c>
      <c r="K11" s="207"/>
      <c r="L11" s="166">
        <v>95</v>
      </c>
      <c r="M11" s="349"/>
      <c r="N11" s="79">
        <v>0.23</v>
      </c>
      <c r="O11" s="207"/>
      <c r="P11" s="166">
        <v>146</v>
      </c>
      <c r="Q11" s="349"/>
      <c r="R11" s="79">
        <v>0.4</v>
      </c>
      <c r="S11" s="207"/>
      <c r="T11" s="166">
        <v>919</v>
      </c>
      <c r="U11" s="18"/>
      <c r="V11" s="166">
        <v>696</v>
      </c>
      <c r="W11" s="108"/>
      <c r="X11" s="166">
        <v>223</v>
      </c>
      <c r="Y11" s="110"/>
      <c r="Z11" s="79">
        <v>0.32</v>
      </c>
    </row>
    <row r="12" spans="1:26">
      <c r="A12" s="344" t="s">
        <v>37</v>
      </c>
      <c r="B12" s="357">
        <v>80</v>
      </c>
      <c r="C12" s="350"/>
      <c r="D12" s="357">
        <v>97</v>
      </c>
      <c r="E12" s="350"/>
      <c r="F12" s="357">
        <v>97</v>
      </c>
      <c r="G12" s="350"/>
      <c r="H12" s="357">
        <v>83</v>
      </c>
      <c r="I12" s="350"/>
      <c r="J12" s="357">
        <v>78</v>
      </c>
      <c r="K12" s="337"/>
      <c r="L12" s="357">
        <v>-17</v>
      </c>
      <c r="M12" s="348"/>
      <c r="N12" s="351">
        <v>-0.18</v>
      </c>
      <c r="O12" s="337"/>
      <c r="P12" s="357">
        <v>2</v>
      </c>
      <c r="Q12" s="348"/>
      <c r="R12" s="351">
        <v>0.03</v>
      </c>
      <c r="S12" s="337"/>
      <c r="T12" s="357">
        <v>177</v>
      </c>
      <c r="U12" s="387"/>
      <c r="V12" s="357">
        <v>145</v>
      </c>
      <c r="W12" s="342"/>
      <c r="X12" s="357">
        <v>32</v>
      </c>
      <c r="Y12" s="396"/>
      <c r="Z12" s="351">
        <v>0.22</v>
      </c>
    </row>
    <row r="13" spans="1:26">
      <c r="A13" s="39" t="str">
        <f>IF(AND(B13&lt;0,D13&lt;0,F13&lt;0,H13&lt;0,J13&lt;0,T13&lt;0,V13&lt;0),"Loss before "&amp;LOWER(A14),IF(AND(B13&gt;-1,D13&gt;-1,F13&gt;-1,H13&gt;-1,J13&gt;-1,T13&gt;-1,V13&gt;-1),"Income before "&amp;LOWER(A14),IF(AND(B13&lt;0,OR(D13&gt;-1,F13&gt;-1,H13&gt;-1,J13&gt;-1,T13&gt;-1,V13&gt;-1)),"(Loss) income before income tax "&amp;LOWER(A14),"Income (loss) before "&amp;LOWER(A14))))</f>
        <v>Income before income tax expense</v>
      </c>
      <c r="B13" s="166">
        <v>427</v>
      </c>
      <c r="C13" s="107"/>
      <c r="D13" s="166">
        <v>315</v>
      </c>
      <c r="E13" s="107"/>
      <c r="F13" s="166">
        <v>277</v>
      </c>
      <c r="G13" s="107"/>
      <c r="H13" s="166">
        <v>334</v>
      </c>
      <c r="I13" s="107"/>
      <c r="J13" s="166">
        <v>283</v>
      </c>
      <c r="K13" s="391"/>
      <c r="L13" s="166">
        <v>112</v>
      </c>
      <c r="M13" s="391"/>
      <c r="N13" s="79">
        <v>0.36</v>
      </c>
      <c r="O13" s="391"/>
      <c r="P13" s="166">
        <v>144</v>
      </c>
      <c r="Q13" s="391"/>
      <c r="R13" s="79">
        <v>0.51</v>
      </c>
      <c r="S13" s="391"/>
      <c r="T13" s="166">
        <v>742</v>
      </c>
      <c r="U13" s="18"/>
      <c r="V13" s="166">
        <v>551</v>
      </c>
      <c r="W13" s="18"/>
      <c r="X13" s="166">
        <v>191</v>
      </c>
      <c r="Y13" s="18"/>
      <c r="Z13" s="79">
        <v>0.35</v>
      </c>
    </row>
    <row r="14" spans="1:26">
      <c r="A14" s="344" t="str">
        <f>IF(AND(B14&lt;0,D14&lt;0,F14&lt;0,H14&lt;0,J14&lt;0,T14&lt;0,V14&lt;0),"Income tax benefit",IF(AND(B14&gt;-1,D14&gt;-1,F14&gt;-1,H14&gt;-1,J14&gt;-1,T14&gt;-1,V14&gt;-1),"Income tax expense",IF(AND(B14&lt;0,OR(D14&gt;-1,F14&gt;-1,H14&gt;-1,J14&gt;-1,T14&gt;-1,V14&gt;-1)),"Income tax (benefit) expense","Income tax expense (benefit)")))</f>
        <v>Income tax expense</v>
      </c>
      <c r="B14" s="380">
        <v>107</v>
      </c>
      <c r="C14" s="350"/>
      <c r="D14" s="380">
        <v>79</v>
      </c>
      <c r="E14" s="350"/>
      <c r="F14" s="380">
        <v>68</v>
      </c>
      <c r="G14" s="350"/>
      <c r="H14" s="380">
        <v>83</v>
      </c>
      <c r="I14" s="350"/>
      <c r="J14" s="380">
        <v>70</v>
      </c>
      <c r="K14" s="393"/>
      <c r="L14" s="380">
        <v>28</v>
      </c>
      <c r="M14" s="393"/>
      <c r="N14" s="351">
        <v>0.35</v>
      </c>
      <c r="O14" s="393"/>
      <c r="P14" s="380">
        <v>37</v>
      </c>
      <c r="Q14" s="393"/>
      <c r="R14" s="351">
        <v>0.53</v>
      </c>
      <c r="S14" s="393"/>
      <c r="T14" s="357">
        <v>186</v>
      </c>
      <c r="U14" s="387"/>
      <c r="V14" s="357">
        <v>136</v>
      </c>
      <c r="W14" s="387"/>
      <c r="X14" s="380">
        <v>50</v>
      </c>
      <c r="Y14" s="387"/>
      <c r="Z14" s="351">
        <v>0.37</v>
      </c>
    </row>
    <row r="15" spans="1:26" ht="13.5" thickBot="1">
      <c r="A15" s="39" t="str">
        <f>IF(AND(B15&lt;0,D15&lt;0,F15&lt;0,H15&lt;0,J15&lt;0,T15&lt;0,V15&lt;0),"Net loss",IF(AND(B15&gt;-1,D15&gt;-1,F15&gt;-1,H15&gt;-1,J15&gt;-1,T15&gt;-1,V15&gt;-1),"Net income",IF(AND(B15&lt;0,OR(D15&gt;-1,F15&gt;-1,H15&gt;-1,J15&gt;-1,T15&gt;-1,V15&gt;-1)),"Net (loss) income","Net income (loss)")))</f>
        <v>Net income</v>
      </c>
      <c r="B15" s="112">
        <v>320</v>
      </c>
      <c r="C15" s="107"/>
      <c r="D15" s="112">
        <v>236</v>
      </c>
      <c r="E15" s="107"/>
      <c r="F15" s="112">
        <v>209</v>
      </c>
      <c r="G15" s="107"/>
      <c r="H15" s="112">
        <v>251</v>
      </c>
      <c r="I15" s="107"/>
      <c r="J15" s="112">
        <v>213</v>
      </c>
      <c r="K15" s="207"/>
      <c r="L15" s="112">
        <v>84</v>
      </c>
      <c r="M15" s="392"/>
      <c r="N15" s="88">
        <v>0.36</v>
      </c>
      <c r="O15" s="391"/>
      <c r="P15" s="112">
        <v>107</v>
      </c>
      <c r="Q15" s="392"/>
      <c r="R15" s="88">
        <v>0.5</v>
      </c>
      <c r="S15" s="207"/>
      <c r="T15" s="112">
        <v>556</v>
      </c>
      <c r="U15" s="18"/>
      <c r="V15" s="112">
        <v>415</v>
      </c>
      <c r="W15" s="108"/>
      <c r="X15" s="112">
        <v>141</v>
      </c>
      <c r="Y15" s="110"/>
      <c r="Z15" s="88">
        <v>0.34</v>
      </c>
    </row>
    <row r="16" spans="1:26" ht="13.5" thickTop="1">
      <c r="A16" s="360" t="s">
        <v>213</v>
      </c>
      <c r="B16" s="397"/>
      <c r="C16" s="337"/>
      <c r="D16" s="397"/>
      <c r="E16" s="337"/>
      <c r="F16" s="397"/>
      <c r="G16" s="337"/>
      <c r="H16" s="397"/>
      <c r="I16" s="337"/>
      <c r="J16" s="397"/>
      <c r="K16" s="337"/>
      <c r="L16" s="398"/>
      <c r="M16" s="337"/>
      <c r="N16" s="399"/>
      <c r="O16" s="337"/>
      <c r="P16" s="398"/>
      <c r="Q16" s="337"/>
      <c r="R16" s="400"/>
      <c r="S16" s="337"/>
      <c r="T16" s="397"/>
      <c r="U16" s="387"/>
      <c r="V16" s="401"/>
      <c r="W16" s="369"/>
      <c r="X16" s="402"/>
      <c r="Y16" s="369"/>
      <c r="Z16" s="403"/>
    </row>
    <row r="17" spans="1:26">
      <c r="A17" s="39" t="s">
        <v>86</v>
      </c>
      <c r="B17" s="158">
        <v>71634</v>
      </c>
      <c r="C17" s="207"/>
      <c r="D17" s="158">
        <v>68415</v>
      </c>
      <c r="E17" s="207"/>
      <c r="F17" s="158">
        <v>68069</v>
      </c>
      <c r="G17" s="207"/>
      <c r="H17" s="158">
        <v>66365</v>
      </c>
      <c r="I17" s="207"/>
      <c r="J17" s="158">
        <v>65485</v>
      </c>
      <c r="K17" s="207"/>
      <c r="L17" s="161">
        <v>3219</v>
      </c>
      <c r="M17" s="207"/>
      <c r="N17" s="88">
        <v>0.05</v>
      </c>
      <c r="O17" s="207"/>
      <c r="P17" s="161">
        <v>6149</v>
      </c>
      <c r="Q17" s="207"/>
      <c r="R17" s="88">
        <v>0.09</v>
      </c>
      <c r="S17" s="207"/>
      <c r="T17" s="158">
        <v>70024</v>
      </c>
      <c r="U17" s="18"/>
      <c r="V17" s="158">
        <v>65247</v>
      </c>
      <c r="W17" s="24"/>
      <c r="X17" s="161">
        <v>4777</v>
      </c>
      <c r="Y17" s="24"/>
      <c r="Z17" s="88">
        <v>7.0000000000000007E-2</v>
      </c>
    </row>
    <row r="18" spans="1:26" ht="14.25">
      <c r="A18" s="344" t="s">
        <v>250</v>
      </c>
      <c r="B18" s="357">
        <v>68205</v>
      </c>
      <c r="C18" s="337"/>
      <c r="D18" s="357">
        <v>65343</v>
      </c>
      <c r="E18" s="337"/>
      <c r="F18" s="357">
        <v>65157</v>
      </c>
      <c r="G18" s="337"/>
      <c r="H18" s="357">
        <v>63553</v>
      </c>
      <c r="I18" s="337"/>
      <c r="J18" s="357">
        <v>62678</v>
      </c>
      <c r="K18" s="350"/>
      <c r="L18" s="358">
        <v>2862</v>
      </c>
      <c r="M18" s="337"/>
      <c r="N18" s="351">
        <v>0.04</v>
      </c>
      <c r="O18" s="337"/>
      <c r="P18" s="358">
        <v>5527</v>
      </c>
      <c r="Q18" s="337"/>
      <c r="R18" s="351">
        <v>0.09</v>
      </c>
      <c r="S18" s="337"/>
      <c r="T18" s="357">
        <v>66774</v>
      </c>
      <c r="U18" s="387"/>
      <c r="V18" s="357">
        <v>62422</v>
      </c>
      <c r="W18" s="369"/>
      <c r="X18" s="358">
        <v>4352</v>
      </c>
      <c r="Y18" s="369"/>
      <c r="Z18" s="351">
        <v>7.0000000000000007E-2</v>
      </c>
    </row>
    <row r="19" spans="1:26">
      <c r="A19" s="39" t="s">
        <v>90</v>
      </c>
      <c r="B19" s="49">
        <v>91648</v>
      </c>
      <c r="C19" s="207"/>
      <c r="D19" s="49">
        <v>85228</v>
      </c>
      <c r="E19" s="207"/>
      <c r="F19" s="49">
        <v>85477</v>
      </c>
      <c r="G19" s="207"/>
      <c r="H19" s="49">
        <v>85595</v>
      </c>
      <c r="I19" s="207"/>
      <c r="J19" s="49">
        <v>85660</v>
      </c>
      <c r="K19" s="107"/>
      <c r="L19" s="109">
        <v>6420</v>
      </c>
      <c r="M19" s="207"/>
      <c r="N19" s="79">
        <v>0.08</v>
      </c>
      <c r="O19" s="207"/>
      <c r="P19" s="109">
        <v>5988</v>
      </c>
      <c r="Q19" s="207"/>
      <c r="R19" s="79">
        <v>7.0000000000000007E-2</v>
      </c>
      <c r="S19" s="207"/>
      <c r="T19" s="49">
        <v>88438</v>
      </c>
      <c r="U19" s="18"/>
      <c r="V19" s="49">
        <v>84123</v>
      </c>
      <c r="W19" s="24"/>
      <c r="X19" s="109">
        <v>4315</v>
      </c>
      <c r="Y19" s="24"/>
      <c r="Z19" s="79">
        <v>0.05</v>
      </c>
    </row>
    <row r="20" spans="1:26">
      <c r="A20" s="344" t="s">
        <v>244</v>
      </c>
      <c r="B20" s="357">
        <v>68256</v>
      </c>
      <c r="C20" s="337"/>
      <c r="D20" s="357">
        <v>65393</v>
      </c>
      <c r="E20" s="337"/>
      <c r="F20" s="357">
        <v>65208</v>
      </c>
      <c r="G20" s="337"/>
      <c r="H20" s="357">
        <v>63605</v>
      </c>
      <c r="I20" s="337"/>
      <c r="J20" s="357">
        <v>62731</v>
      </c>
      <c r="K20" s="350"/>
      <c r="L20" s="358">
        <v>2863</v>
      </c>
      <c r="M20" s="337"/>
      <c r="N20" s="351">
        <v>0.04</v>
      </c>
      <c r="O20" s="337"/>
      <c r="P20" s="358">
        <v>5525</v>
      </c>
      <c r="Q20" s="337"/>
      <c r="R20" s="351">
        <v>0.09</v>
      </c>
      <c r="S20" s="337"/>
      <c r="T20" s="357">
        <v>66825</v>
      </c>
      <c r="U20" s="387"/>
      <c r="V20" s="357">
        <v>62475</v>
      </c>
      <c r="W20" s="369"/>
      <c r="X20" s="358">
        <v>4350</v>
      </c>
      <c r="Y20" s="369"/>
      <c r="Z20" s="351">
        <v>7.0000000000000007E-2</v>
      </c>
    </row>
    <row r="21" spans="1:26">
      <c r="A21" s="28" t="s">
        <v>245</v>
      </c>
      <c r="B21" s="207"/>
      <c r="C21" s="207"/>
      <c r="D21" s="207"/>
      <c r="E21" s="207"/>
      <c r="F21" s="207"/>
      <c r="G21" s="207"/>
      <c r="H21" s="207"/>
      <c r="I21" s="207"/>
      <c r="J21" s="207"/>
      <c r="K21" s="207"/>
      <c r="L21" s="107"/>
      <c r="M21" s="207"/>
      <c r="N21" s="167"/>
      <c r="O21" s="207"/>
      <c r="P21" s="107"/>
      <c r="Q21" s="207"/>
      <c r="R21" s="232"/>
      <c r="S21" s="207"/>
      <c r="T21" s="107"/>
      <c r="U21" s="18"/>
      <c r="V21" s="24"/>
      <c r="W21" s="24"/>
      <c r="X21" s="370"/>
      <c r="Y21" s="24"/>
      <c r="Z21" s="167"/>
    </row>
    <row r="22" spans="1:26">
      <c r="A22" s="344" t="s">
        <v>64</v>
      </c>
      <c r="B22" s="382">
        <v>4.8000000000000001E-2</v>
      </c>
      <c r="C22" s="337"/>
      <c r="D22" s="382">
        <v>4.8800000000000003E-2</v>
      </c>
      <c r="E22" s="337"/>
      <c r="F22" s="382">
        <v>4.8500000000000001E-2</v>
      </c>
      <c r="G22" s="337"/>
      <c r="H22" s="382">
        <v>4.99E-2</v>
      </c>
      <c r="I22" s="337"/>
      <c r="J22" s="382">
        <v>5.11E-2</v>
      </c>
      <c r="K22" s="337"/>
      <c r="L22" s="365">
        <v>-0.08</v>
      </c>
      <c r="M22" s="366"/>
      <c r="N22" s="367"/>
      <c r="O22" s="337"/>
      <c r="P22" s="368">
        <v>-0.31</v>
      </c>
      <c r="Q22" s="366"/>
      <c r="R22" s="367"/>
      <c r="S22" s="337"/>
      <c r="T22" s="363">
        <v>4.8399999999999999E-2</v>
      </c>
      <c r="U22" s="387"/>
      <c r="V22" s="363">
        <v>5.1200000000000002E-2</v>
      </c>
      <c r="W22" s="369"/>
      <c r="X22" s="368">
        <v>-0.28000000000000003</v>
      </c>
      <c r="Y22" s="404"/>
      <c r="Z22" s="405"/>
    </row>
    <row r="23" spans="1:26">
      <c r="A23" s="39" t="s">
        <v>76</v>
      </c>
      <c r="B23" s="126">
        <v>0.59189999999999998</v>
      </c>
      <c r="C23" s="207"/>
      <c r="D23" s="126">
        <v>0.64159999999999995</v>
      </c>
      <c r="E23" s="207"/>
      <c r="F23" s="126">
        <v>0.65739999999999998</v>
      </c>
      <c r="G23" s="207"/>
      <c r="H23" s="126">
        <v>0.63280000000000003</v>
      </c>
      <c r="I23" s="207"/>
      <c r="J23" s="126">
        <v>0.6643</v>
      </c>
      <c r="K23" s="207"/>
      <c r="L23" s="128">
        <v>-4.97</v>
      </c>
      <c r="M23" s="167"/>
      <c r="N23" s="237"/>
      <c r="O23" s="207"/>
      <c r="P23" s="128">
        <v>-7.24</v>
      </c>
      <c r="Q23" s="167"/>
      <c r="R23" s="237"/>
      <c r="S23" s="207"/>
      <c r="T23" s="126">
        <v>0.61580000000000001</v>
      </c>
      <c r="U23" s="18"/>
      <c r="V23" s="126">
        <v>0.67010000000000003</v>
      </c>
      <c r="W23" s="24"/>
      <c r="X23" s="128">
        <v>-5.43</v>
      </c>
      <c r="Y23" s="29"/>
      <c r="Z23" s="102"/>
    </row>
    <row r="24" spans="1:26">
      <c r="A24" s="344" t="s">
        <v>92</v>
      </c>
      <c r="B24" s="363">
        <v>0.69169999999999998</v>
      </c>
      <c r="C24" s="337"/>
      <c r="D24" s="363">
        <v>0.72940000000000005</v>
      </c>
      <c r="E24" s="337"/>
      <c r="F24" s="363">
        <v>0.74150000000000005</v>
      </c>
      <c r="G24" s="337"/>
      <c r="H24" s="363">
        <v>0.73609999999999998</v>
      </c>
      <c r="I24" s="337"/>
      <c r="J24" s="363">
        <v>0.71130000000000004</v>
      </c>
      <c r="K24" s="337"/>
      <c r="L24" s="365">
        <v>-3.77</v>
      </c>
      <c r="M24" s="366"/>
      <c r="N24" s="367"/>
      <c r="O24" s="337"/>
      <c r="P24" s="365">
        <v>-1.96</v>
      </c>
      <c r="Q24" s="366"/>
      <c r="R24" s="367"/>
      <c r="S24" s="337"/>
      <c r="T24" s="363">
        <v>0.69169999999999998</v>
      </c>
      <c r="U24" s="387"/>
      <c r="V24" s="363">
        <v>0.71130000000000004</v>
      </c>
      <c r="W24" s="369"/>
      <c r="X24" s="365">
        <v>-1.96</v>
      </c>
      <c r="Y24" s="404"/>
      <c r="Z24" s="405"/>
    </row>
    <row r="25" spans="1:26">
      <c r="A25" s="39" t="s">
        <v>93</v>
      </c>
      <c r="B25" s="126">
        <v>0.71589999999999998</v>
      </c>
      <c r="C25" s="207"/>
      <c r="D25" s="126">
        <v>0.74070000000000003</v>
      </c>
      <c r="E25" s="207"/>
      <c r="F25" s="126">
        <v>0.73370000000000002</v>
      </c>
      <c r="G25" s="207"/>
      <c r="H25" s="126">
        <v>0.72109999999999996</v>
      </c>
      <c r="I25" s="207"/>
      <c r="J25" s="126">
        <v>0.7157</v>
      </c>
      <c r="K25" s="207"/>
      <c r="L25" s="128">
        <v>-2.48</v>
      </c>
      <c r="M25" s="167"/>
      <c r="N25" s="237"/>
      <c r="O25" s="207"/>
      <c r="P25" s="143">
        <v>0.02</v>
      </c>
      <c r="Q25" s="167"/>
      <c r="R25" s="237"/>
      <c r="S25" s="207"/>
      <c r="T25" s="126">
        <v>0.72789999999999999</v>
      </c>
      <c r="U25" s="18"/>
      <c r="V25" s="126">
        <v>0.72889999999999999</v>
      </c>
      <c r="W25" s="24"/>
      <c r="X25" s="128">
        <v>-0.1</v>
      </c>
      <c r="Y25" s="29"/>
      <c r="Z25" s="102"/>
    </row>
    <row r="26" spans="1:26">
      <c r="A26" s="344" t="s">
        <v>72</v>
      </c>
      <c r="B26" s="363">
        <v>1.7999999999999999E-2</v>
      </c>
      <c r="C26" s="337"/>
      <c r="D26" s="363">
        <v>1.3899999999999999E-2</v>
      </c>
      <c r="E26" s="337"/>
      <c r="F26" s="363">
        <v>1.2200000000000001E-2</v>
      </c>
      <c r="G26" s="337"/>
      <c r="H26" s="363">
        <v>1.4999999999999999E-2</v>
      </c>
      <c r="I26" s="337"/>
      <c r="J26" s="363">
        <v>1.3100000000000001E-2</v>
      </c>
      <c r="K26" s="337"/>
      <c r="L26" s="368">
        <v>0.41</v>
      </c>
      <c r="M26" s="366"/>
      <c r="N26" s="367"/>
      <c r="O26" s="337"/>
      <c r="P26" s="368">
        <v>0.49</v>
      </c>
      <c r="Q26" s="366"/>
      <c r="R26" s="367"/>
      <c r="S26" s="337"/>
      <c r="T26" s="363">
        <v>1.6E-2</v>
      </c>
      <c r="U26" s="387"/>
      <c r="V26" s="363">
        <v>1.29E-2</v>
      </c>
      <c r="W26" s="369"/>
      <c r="X26" s="368">
        <v>0.31</v>
      </c>
      <c r="Y26" s="404"/>
      <c r="Z26" s="405"/>
    </row>
    <row r="27" spans="1:26">
      <c r="A27" s="24"/>
      <c r="B27" s="207"/>
      <c r="C27" s="207"/>
      <c r="D27" s="207"/>
      <c r="E27" s="207"/>
      <c r="F27" s="207"/>
      <c r="G27" s="207"/>
      <c r="H27" s="207"/>
      <c r="I27" s="207"/>
      <c r="J27" s="207"/>
      <c r="K27" s="207"/>
      <c r="L27" s="406"/>
      <c r="M27" s="207"/>
      <c r="N27" s="207"/>
      <c r="O27" s="207"/>
      <c r="P27" s="207"/>
      <c r="Q27" s="207"/>
      <c r="R27" s="207"/>
      <c r="S27" s="207"/>
      <c r="T27" s="207"/>
      <c r="U27" s="18"/>
      <c r="V27" s="24"/>
      <c r="W27" s="24"/>
      <c r="X27" s="24"/>
      <c r="Y27" s="24"/>
      <c r="Z27" s="24"/>
    </row>
    <row r="28" spans="1:26">
      <c r="A28" s="686" t="s">
        <v>251</v>
      </c>
      <c r="B28" s="641"/>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row>
    <row r="29" spans="1:26">
      <c r="A29" s="688"/>
      <c r="B29" s="690"/>
      <c r="C29" s="690"/>
      <c r="D29" s="690"/>
      <c r="E29" s="690"/>
      <c r="F29" s="690"/>
      <c r="G29" s="690"/>
      <c r="H29" s="690"/>
      <c r="I29" s="641"/>
      <c r="J29" s="641"/>
      <c r="K29" s="641"/>
      <c r="L29" s="641"/>
      <c r="M29" s="641"/>
      <c r="N29" s="641"/>
      <c r="O29" s="641"/>
      <c r="P29" s="641"/>
      <c r="Q29" s="641"/>
      <c r="R29" s="641"/>
      <c r="S29" s="641"/>
      <c r="T29" s="641"/>
      <c r="U29" s="2"/>
      <c r="V29" s="2"/>
      <c r="W29" s="2"/>
      <c r="X29" s="2"/>
      <c r="Y29" s="2"/>
      <c r="Z29" s="2"/>
    </row>
    <row r="30" spans="1:26">
      <c r="A30" s="694"/>
      <c r="B30" s="690"/>
      <c r="C30" s="690"/>
      <c r="D30" s="690"/>
      <c r="E30" s="690"/>
      <c r="F30" s="690"/>
      <c r="G30" s="690"/>
      <c r="H30" s="690"/>
      <c r="I30" s="641"/>
      <c r="J30" s="641"/>
      <c r="K30" s="641"/>
      <c r="L30" s="641"/>
      <c r="M30" s="641"/>
      <c r="N30" s="641"/>
      <c r="O30" s="641"/>
      <c r="P30" s="641"/>
      <c r="Q30" s="641"/>
      <c r="R30" s="641"/>
      <c r="S30" s="641"/>
      <c r="T30" s="641"/>
      <c r="U30" s="641"/>
      <c r="V30" s="641"/>
      <c r="W30" s="641"/>
      <c r="X30" s="641"/>
      <c r="Y30" s="641"/>
      <c r="Z30" s="641"/>
    </row>
    <row r="31" spans="1:26">
      <c r="A31" s="24"/>
      <c r="B31" s="207"/>
      <c r="C31" s="207"/>
      <c r="D31" s="207"/>
      <c r="E31" s="207"/>
      <c r="F31" s="207"/>
      <c r="G31" s="207"/>
      <c r="H31" s="207"/>
      <c r="I31" s="207"/>
      <c r="J31" s="207"/>
      <c r="K31" s="207"/>
      <c r="L31" s="207"/>
      <c r="M31" s="207"/>
      <c r="N31" s="207"/>
      <c r="O31" s="207"/>
      <c r="P31" s="207"/>
      <c r="Q31" s="207"/>
      <c r="R31" s="207"/>
      <c r="S31" s="207"/>
      <c r="T31" s="207"/>
      <c r="U31" s="2"/>
      <c r="V31" s="2"/>
      <c r="W31" s="2"/>
      <c r="X31" s="2"/>
      <c r="Y31" s="2"/>
      <c r="Z31" s="2"/>
    </row>
    <row r="32" spans="1:26">
      <c r="A32" s="369"/>
      <c r="B32" s="337"/>
      <c r="C32" s="337"/>
      <c r="D32" s="337"/>
      <c r="E32" s="337"/>
      <c r="F32" s="337"/>
      <c r="G32" s="337"/>
      <c r="H32" s="337"/>
      <c r="I32" s="337"/>
      <c r="J32" s="337"/>
      <c r="K32" s="337"/>
      <c r="L32" s="337"/>
      <c r="M32" s="337"/>
      <c r="N32" s="337"/>
      <c r="O32" s="337"/>
      <c r="P32" s="337"/>
      <c r="Q32" s="337"/>
      <c r="R32" s="337"/>
      <c r="S32" s="337"/>
      <c r="T32" s="337"/>
      <c r="U32" s="336"/>
      <c r="V32" s="336"/>
      <c r="W32" s="336"/>
      <c r="X32" s="336"/>
      <c r="Y32" s="336"/>
      <c r="Z32" s="336"/>
    </row>
    <row r="33" spans="1:26">
      <c r="A33" s="704" t="s">
        <v>252</v>
      </c>
      <c r="B33" s="705"/>
      <c r="C33" s="705"/>
      <c r="D33" s="705"/>
      <c r="E33" s="705"/>
      <c r="F33" s="705"/>
      <c r="G33" s="705"/>
      <c r="H33" s="705"/>
      <c r="I33" s="705"/>
      <c r="J33" s="705"/>
      <c r="K33" s="705"/>
      <c r="L33" s="705"/>
      <c r="M33" s="705"/>
      <c r="N33" s="705"/>
      <c r="O33" s="705"/>
      <c r="P33" s="705"/>
      <c r="Q33" s="705"/>
      <c r="R33" s="705"/>
      <c r="S33" s="705"/>
      <c r="T33" s="705"/>
      <c r="U33" s="705"/>
      <c r="V33" s="705"/>
      <c r="W33" s="705"/>
      <c r="X33" s="705"/>
      <c r="Y33" s="705"/>
      <c r="Z33" s="705"/>
    </row>
    <row r="34" spans="1:26">
      <c r="A34" s="706" t="s">
        <v>246</v>
      </c>
      <c r="B34" s="705"/>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row>
    <row r="35" spans="1:26">
      <c r="A35" s="24"/>
      <c r="B35" s="649" t="s">
        <v>19</v>
      </c>
      <c r="C35" s="702"/>
      <c r="D35" s="702"/>
      <c r="E35" s="702"/>
      <c r="F35" s="702"/>
      <c r="G35" s="702"/>
      <c r="H35" s="702"/>
      <c r="I35" s="702"/>
      <c r="J35" s="702"/>
      <c r="K35" s="702"/>
      <c r="L35" s="702"/>
      <c r="M35" s="702"/>
      <c r="N35" s="702"/>
      <c r="O35" s="702"/>
      <c r="P35" s="702"/>
      <c r="Q35" s="702"/>
      <c r="R35" s="702"/>
      <c r="S35" s="18"/>
      <c r="T35" s="649" t="s">
        <v>20</v>
      </c>
      <c r="U35" s="702"/>
      <c r="V35" s="702"/>
      <c r="W35" s="702"/>
      <c r="X35" s="702"/>
      <c r="Y35" s="702"/>
      <c r="Z35" s="702"/>
    </row>
    <row r="36" spans="1:26">
      <c r="A36" s="338"/>
      <c r="B36" s="339"/>
      <c r="C36" s="372"/>
      <c r="D36" s="339"/>
      <c r="E36" s="340"/>
      <c r="F36" s="339"/>
      <c r="G36" s="341" t="s">
        <v>21</v>
      </c>
      <c r="H36" s="339"/>
      <c r="I36" s="341" t="s">
        <v>21</v>
      </c>
      <c r="J36" s="339"/>
      <c r="K36" s="341" t="s">
        <v>21</v>
      </c>
      <c r="L36" s="681" t="s">
        <v>22</v>
      </c>
      <c r="M36" s="702"/>
      <c r="N36" s="702"/>
      <c r="O36" s="702"/>
      <c r="P36" s="702"/>
      <c r="Q36" s="702"/>
      <c r="R36" s="702"/>
      <c r="S36" s="341" t="s">
        <v>21</v>
      </c>
      <c r="T36" s="339"/>
      <c r="U36" s="341" t="s">
        <v>21</v>
      </c>
      <c r="V36" s="341" t="s">
        <v>21</v>
      </c>
      <c r="W36" s="341" t="s">
        <v>21</v>
      </c>
      <c r="X36" s="697" t="s">
        <v>23</v>
      </c>
      <c r="Y36" s="703"/>
      <c r="Z36" s="703"/>
    </row>
    <row r="37" spans="1:26">
      <c r="A37" s="24"/>
      <c r="B37" s="17" t="s">
        <v>24</v>
      </c>
      <c r="C37" s="19" t="s">
        <v>21</v>
      </c>
      <c r="D37" s="17" t="s">
        <v>25</v>
      </c>
      <c r="E37" s="19" t="s">
        <v>21</v>
      </c>
      <c r="F37" s="17" t="s">
        <v>26</v>
      </c>
      <c r="G37" s="19" t="s">
        <v>21</v>
      </c>
      <c r="H37" s="17" t="s">
        <v>27</v>
      </c>
      <c r="I37" s="19" t="s">
        <v>21</v>
      </c>
      <c r="J37" s="17" t="s">
        <v>28</v>
      </c>
      <c r="K37" s="19" t="s">
        <v>21</v>
      </c>
      <c r="L37" s="656" t="s">
        <v>25</v>
      </c>
      <c r="M37" s="703"/>
      <c r="N37" s="703"/>
      <c r="O37" s="21" t="s">
        <v>21</v>
      </c>
      <c r="P37" s="656" t="s">
        <v>28</v>
      </c>
      <c r="Q37" s="703"/>
      <c r="R37" s="703"/>
      <c r="S37" s="19" t="s">
        <v>21</v>
      </c>
      <c r="T37" s="17" t="s">
        <v>29</v>
      </c>
      <c r="U37" s="19" t="s">
        <v>21</v>
      </c>
      <c r="V37" s="17" t="s">
        <v>30</v>
      </c>
      <c r="W37" s="19" t="s">
        <v>21</v>
      </c>
      <c r="X37" s="649" t="s">
        <v>30</v>
      </c>
      <c r="Y37" s="703"/>
      <c r="Z37" s="703"/>
    </row>
    <row r="38" spans="1:26">
      <c r="A38" s="369"/>
      <c r="B38" s="385"/>
      <c r="C38" s="342"/>
      <c r="D38" s="385"/>
      <c r="E38" s="342"/>
      <c r="F38" s="385"/>
      <c r="G38" s="342"/>
      <c r="H38" s="386"/>
      <c r="I38" s="387"/>
      <c r="J38" s="386"/>
      <c r="K38" s="387"/>
      <c r="L38" s="343" t="s">
        <v>62</v>
      </c>
      <c r="M38" s="388"/>
      <c r="N38" s="343" t="s">
        <v>32</v>
      </c>
      <c r="O38" s="386"/>
      <c r="P38" s="343" t="s">
        <v>62</v>
      </c>
      <c r="Q38" s="388"/>
      <c r="R38" s="343" t="s">
        <v>32</v>
      </c>
      <c r="S38" s="387"/>
      <c r="T38" s="390"/>
      <c r="U38" s="387"/>
      <c r="V38" s="387"/>
      <c r="W38" s="387"/>
      <c r="X38" s="343" t="s">
        <v>62</v>
      </c>
      <c r="Y38" s="341" t="s">
        <v>21</v>
      </c>
      <c r="Z38" s="376" t="s">
        <v>32</v>
      </c>
    </row>
    <row r="39" spans="1:26">
      <c r="A39" s="28" t="s">
        <v>253</v>
      </c>
      <c r="B39" s="407"/>
      <c r="C39" s="408"/>
      <c r="D39" s="407"/>
      <c r="E39" s="408"/>
      <c r="F39" s="407"/>
      <c r="G39" s="408"/>
      <c r="H39" s="407"/>
      <c r="I39" s="407"/>
      <c r="J39" s="407"/>
      <c r="K39" s="408"/>
      <c r="L39" s="407"/>
      <c r="M39" s="60"/>
      <c r="N39" s="409"/>
      <c r="O39" s="410"/>
      <c r="P39" s="411"/>
      <c r="Q39" s="60"/>
      <c r="R39" s="409"/>
      <c r="S39" s="60"/>
      <c r="T39" s="412"/>
      <c r="U39" s="241"/>
      <c r="V39" s="412"/>
      <c r="W39" s="60"/>
      <c r="X39" s="412"/>
      <c r="Y39" s="24"/>
      <c r="Z39" s="413"/>
    </row>
    <row r="40" spans="1:26">
      <c r="A40" s="344" t="s">
        <v>254</v>
      </c>
      <c r="B40" s="346">
        <v>271</v>
      </c>
      <c r="C40" s="414"/>
      <c r="D40" s="346">
        <v>136</v>
      </c>
      <c r="E40" s="414"/>
      <c r="F40" s="346">
        <v>61</v>
      </c>
      <c r="G40" s="414"/>
      <c r="H40" s="346">
        <v>80</v>
      </c>
      <c r="I40" s="354"/>
      <c r="J40" s="346">
        <v>49</v>
      </c>
      <c r="K40" s="414"/>
      <c r="L40" s="346">
        <v>135</v>
      </c>
      <c r="M40" s="415"/>
      <c r="N40" s="356">
        <v>0.99</v>
      </c>
      <c r="O40" s="416"/>
      <c r="P40" s="347">
        <v>222</v>
      </c>
      <c r="Q40" s="415"/>
      <c r="R40" s="352" t="s">
        <v>38</v>
      </c>
      <c r="S40" s="415"/>
      <c r="T40" s="417">
        <v>407</v>
      </c>
      <c r="U40" s="418"/>
      <c r="V40" s="417">
        <v>80</v>
      </c>
      <c r="W40" s="415"/>
      <c r="X40" s="417">
        <v>327</v>
      </c>
      <c r="Y40" s="369"/>
      <c r="Z40" s="344" t="s">
        <v>38</v>
      </c>
    </row>
    <row r="41" spans="1:26">
      <c r="A41" s="39" t="s">
        <v>255</v>
      </c>
      <c r="B41" s="419">
        <v>9</v>
      </c>
      <c r="C41" s="160"/>
      <c r="D41" s="419">
        <v>17</v>
      </c>
      <c r="E41" s="24"/>
      <c r="F41" s="419">
        <v>16</v>
      </c>
      <c r="G41" s="160"/>
      <c r="H41" s="419">
        <v>12</v>
      </c>
      <c r="I41" s="24"/>
      <c r="J41" s="419">
        <v>9</v>
      </c>
      <c r="K41" s="24"/>
      <c r="L41" s="419">
        <v>-8</v>
      </c>
      <c r="M41" s="24"/>
      <c r="N41" s="42">
        <v>-0.47</v>
      </c>
      <c r="O41" s="160"/>
      <c r="P41" s="419">
        <v>0</v>
      </c>
      <c r="Q41" s="24"/>
      <c r="R41" s="52">
        <v>0</v>
      </c>
      <c r="S41" s="24"/>
      <c r="T41" s="419">
        <v>26</v>
      </c>
      <c r="U41" s="24"/>
      <c r="V41" s="419">
        <v>23</v>
      </c>
      <c r="W41" s="24"/>
      <c r="X41" s="419">
        <v>3</v>
      </c>
      <c r="Y41" s="24"/>
      <c r="Z41" s="42">
        <v>0.13</v>
      </c>
    </row>
    <row r="42" spans="1:26">
      <c r="A42" s="344" t="s">
        <v>256</v>
      </c>
      <c r="B42" s="420">
        <v>-4</v>
      </c>
      <c r="C42" s="338"/>
      <c r="D42" s="420">
        <v>6</v>
      </c>
      <c r="E42" s="369"/>
      <c r="F42" s="420">
        <v>4</v>
      </c>
      <c r="G42" s="338"/>
      <c r="H42" s="420">
        <v>25</v>
      </c>
      <c r="I42" s="369"/>
      <c r="J42" s="420">
        <v>4</v>
      </c>
      <c r="K42" s="369"/>
      <c r="L42" s="420">
        <v>-10</v>
      </c>
      <c r="M42" s="369"/>
      <c r="N42" s="344" t="s">
        <v>38</v>
      </c>
      <c r="O42" s="338"/>
      <c r="P42" s="420">
        <v>-8</v>
      </c>
      <c r="Q42" s="369"/>
      <c r="R42" s="344" t="s">
        <v>38</v>
      </c>
      <c r="S42" s="369"/>
      <c r="T42" s="420">
        <v>2</v>
      </c>
      <c r="U42" s="369"/>
      <c r="V42" s="420">
        <v>2</v>
      </c>
      <c r="W42" s="369"/>
      <c r="X42" s="420">
        <v>0</v>
      </c>
      <c r="Y42" s="369"/>
      <c r="Z42" s="421">
        <v>0</v>
      </c>
    </row>
    <row r="43" spans="1:26" ht="13.5" thickBot="1">
      <c r="A43" s="39" t="s">
        <v>257</v>
      </c>
      <c r="B43" s="114">
        <v>276</v>
      </c>
      <c r="C43" s="410"/>
      <c r="D43" s="114">
        <v>159</v>
      </c>
      <c r="E43" s="411"/>
      <c r="F43" s="114">
        <v>81</v>
      </c>
      <c r="G43" s="410"/>
      <c r="H43" s="114">
        <v>117</v>
      </c>
      <c r="I43" s="411"/>
      <c r="J43" s="114">
        <v>62</v>
      </c>
      <c r="K43" s="411"/>
      <c r="L43" s="114">
        <v>117</v>
      </c>
      <c r="M43" s="60"/>
      <c r="N43" s="625">
        <v>0.74</v>
      </c>
      <c r="O43" s="410"/>
      <c r="P43" s="114">
        <v>214</v>
      </c>
      <c r="Q43" s="60"/>
      <c r="R43" s="39" t="s">
        <v>38</v>
      </c>
      <c r="S43" s="60"/>
      <c r="T43" s="114">
        <v>435</v>
      </c>
      <c r="U43" s="241"/>
      <c r="V43" s="114">
        <v>105</v>
      </c>
      <c r="W43" s="60"/>
      <c r="X43" s="114">
        <v>330</v>
      </c>
      <c r="Y43" s="24"/>
      <c r="Z43" s="39" t="s">
        <v>38</v>
      </c>
    </row>
    <row r="44" spans="1:26" ht="13.5" thickTop="1">
      <c r="A44" s="422" t="s">
        <v>258</v>
      </c>
      <c r="B44" s="423">
        <v>3.09E-2</v>
      </c>
      <c r="C44" s="338"/>
      <c r="D44" s="423">
        <v>2.3599999999999999E-2</v>
      </c>
      <c r="E44" s="424"/>
      <c r="F44" s="423">
        <v>9.7999999999999997E-3</v>
      </c>
      <c r="G44" s="338"/>
      <c r="H44" s="423">
        <v>1.4E-2</v>
      </c>
      <c r="I44" s="424"/>
      <c r="J44" s="423">
        <v>1.1299999999999999E-2</v>
      </c>
      <c r="K44" s="369"/>
      <c r="L44" s="365">
        <v>0.73</v>
      </c>
      <c r="M44" s="369"/>
      <c r="N44" s="425"/>
      <c r="O44" s="338"/>
      <c r="P44" s="426">
        <v>1.96</v>
      </c>
      <c r="Q44" s="369"/>
      <c r="R44" s="425"/>
      <c r="S44" s="369"/>
      <c r="T44" s="423">
        <v>2.8000000000000001E-2</v>
      </c>
      <c r="U44" s="369"/>
      <c r="V44" s="423">
        <v>1.18E-2</v>
      </c>
      <c r="W44" s="369"/>
      <c r="X44" s="426">
        <v>1.62</v>
      </c>
      <c r="Y44" s="369"/>
      <c r="Z44" s="425"/>
    </row>
    <row r="45" spans="1:26">
      <c r="A45" s="24"/>
      <c r="B45" s="24"/>
      <c r="C45" s="160"/>
      <c r="D45" s="24"/>
      <c r="E45" s="24"/>
      <c r="F45" s="24"/>
      <c r="G45" s="160"/>
      <c r="H45" s="24"/>
      <c r="I45" s="24"/>
      <c r="J45" s="24"/>
      <c r="K45" s="24"/>
      <c r="L45" s="24"/>
      <c r="M45" s="24"/>
      <c r="N45" s="413"/>
      <c r="O45" s="160"/>
      <c r="P45" s="24"/>
      <c r="Q45" s="24"/>
      <c r="R45" s="413"/>
      <c r="S45" s="24"/>
      <c r="T45" s="24"/>
      <c r="U45" s="24"/>
      <c r="V45" s="24"/>
      <c r="W45" s="24"/>
      <c r="X45" s="24"/>
      <c r="Y45" s="24"/>
      <c r="Z45" s="413"/>
    </row>
    <row r="46" spans="1:26">
      <c r="A46" s="360" t="s">
        <v>259</v>
      </c>
      <c r="B46" s="427"/>
      <c r="C46" s="416"/>
      <c r="D46" s="427"/>
      <c r="E46" s="427"/>
      <c r="F46" s="427"/>
      <c r="G46" s="416"/>
      <c r="H46" s="427"/>
      <c r="I46" s="427"/>
      <c r="J46" s="427"/>
      <c r="K46" s="418"/>
      <c r="L46" s="427"/>
      <c r="M46" s="369"/>
      <c r="N46" s="425"/>
      <c r="O46" s="338"/>
      <c r="P46" s="427"/>
      <c r="Q46" s="369"/>
      <c r="R46" s="428"/>
      <c r="S46" s="369"/>
      <c r="T46" s="427"/>
      <c r="U46" s="418"/>
      <c r="V46" s="427"/>
      <c r="W46" s="418"/>
      <c r="X46" s="427"/>
      <c r="Y46" s="369"/>
      <c r="Z46" s="425"/>
    </row>
    <row r="47" spans="1:26">
      <c r="A47" s="39" t="s">
        <v>88</v>
      </c>
      <c r="B47" s="161">
        <v>3882</v>
      </c>
      <c r="C47" s="410"/>
      <c r="D47" s="161">
        <v>2523</v>
      </c>
      <c r="E47" s="411"/>
      <c r="F47" s="161">
        <v>3196</v>
      </c>
      <c r="G47" s="410"/>
      <c r="H47" s="161">
        <v>2771</v>
      </c>
      <c r="I47" s="411"/>
      <c r="J47" s="161">
        <v>2115</v>
      </c>
      <c r="K47" s="241"/>
      <c r="L47" s="161">
        <v>1359</v>
      </c>
      <c r="M47" s="24"/>
      <c r="N47" s="429">
        <v>0.54</v>
      </c>
      <c r="O47" s="160"/>
      <c r="P47" s="161">
        <v>1767</v>
      </c>
      <c r="Q47" s="24"/>
      <c r="R47" s="88">
        <v>0.84</v>
      </c>
      <c r="S47" s="24"/>
      <c r="T47" s="161">
        <v>6405</v>
      </c>
      <c r="U47" s="241"/>
      <c r="V47" s="161">
        <v>3428</v>
      </c>
      <c r="W47" s="241"/>
      <c r="X47" s="161">
        <v>2977</v>
      </c>
      <c r="Y47" s="24"/>
      <c r="Z47" s="429">
        <v>0.87</v>
      </c>
    </row>
    <row r="48" spans="1:26">
      <c r="A48" s="344" t="s">
        <v>260</v>
      </c>
      <c r="B48" s="430">
        <v>7388</v>
      </c>
      <c r="C48" s="338"/>
      <c r="D48" s="430">
        <v>4813</v>
      </c>
      <c r="E48" s="369"/>
      <c r="F48" s="430">
        <v>5750</v>
      </c>
      <c r="G48" s="338"/>
      <c r="H48" s="430">
        <v>5080</v>
      </c>
      <c r="I48" s="369"/>
      <c r="J48" s="430">
        <v>3921</v>
      </c>
      <c r="K48" s="369"/>
      <c r="L48" s="430">
        <v>2575</v>
      </c>
      <c r="M48" s="369"/>
      <c r="N48" s="359">
        <v>0.54</v>
      </c>
      <c r="O48" s="338"/>
      <c r="P48" s="430">
        <v>3467</v>
      </c>
      <c r="Q48" s="369"/>
      <c r="R48" s="359">
        <v>0.88</v>
      </c>
      <c r="S48" s="369"/>
      <c r="T48" s="430">
        <v>12201</v>
      </c>
      <c r="U48" s="369"/>
      <c r="V48" s="430">
        <v>6181</v>
      </c>
      <c r="W48" s="369"/>
      <c r="X48" s="430">
        <v>6020</v>
      </c>
      <c r="Y48" s="369"/>
      <c r="Z48" s="359">
        <v>0.97</v>
      </c>
    </row>
    <row r="49" spans="1:26" ht="13.5" thickBot="1">
      <c r="A49" s="39" t="s">
        <v>261</v>
      </c>
      <c r="B49" s="431">
        <v>11270</v>
      </c>
      <c r="C49" s="160"/>
      <c r="D49" s="431">
        <v>7336</v>
      </c>
      <c r="E49" s="24"/>
      <c r="F49" s="431">
        <v>8946</v>
      </c>
      <c r="G49" s="160"/>
      <c r="H49" s="431">
        <v>7851</v>
      </c>
      <c r="I49" s="24"/>
      <c r="J49" s="431">
        <v>6036</v>
      </c>
      <c r="K49" s="24"/>
      <c r="L49" s="431">
        <v>3934</v>
      </c>
      <c r="M49" s="24"/>
      <c r="N49" s="429">
        <v>0.54</v>
      </c>
      <c r="O49" s="160"/>
      <c r="P49" s="431">
        <v>5234</v>
      </c>
      <c r="Q49" s="24"/>
      <c r="R49" s="88">
        <v>0.87</v>
      </c>
      <c r="S49" s="24"/>
      <c r="T49" s="431">
        <v>18606</v>
      </c>
      <c r="U49" s="24"/>
      <c r="V49" s="431">
        <v>9609</v>
      </c>
      <c r="W49" s="24"/>
      <c r="X49" s="431">
        <v>8997</v>
      </c>
      <c r="Y49" s="24"/>
      <c r="Z49" s="429">
        <v>0.94</v>
      </c>
    </row>
    <row r="50" spans="1:26" ht="13.5" thickTop="1">
      <c r="A50" s="432"/>
      <c r="B50" s="369"/>
      <c r="C50" s="338"/>
      <c r="D50" s="369"/>
      <c r="E50" s="369"/>
      <c r="F50" s="369"/>
      <c r="G50" s="338"/>
      <c r="H50" s="369"/>
      <c r="I50" s="369"/>
      <c r="J50" s="369"/>
      <c r="K50" s="369"/>
      <c r="L50" s="369"/>
      <c r="M50" s="369"/>
      <c r="N50" s="425"/>
      <c r="O50" s="338"/>
      <c r="P50" s="369"/>
      <c r="Q50" s="369"/>
      <c r="R50" s="425"/>
      <c r="S50" s="369"/>
      <c r="T50" s="369"/>
      <c r="U50" s="369"/>
      <c r="V50" s="369"/>
      <c r="W50" s="369"/>
      <c r="X50" s="369"/>
      <c r="Y50" s="369"/>
      <c r="Z50" s="425"/>
    </row>
    <row r="51" spans="1:26">
      <c r="A51" s="39" t="s">
        <v>262</v>
      </c>
      <c r="B51" s="433">
        <v>0.81</v>
      </c>
      <c r="C51" s="160"/>
      <c r="D51" s="433">
        <v>0.83</v>
      </c>
      <c r="E51" s="413"/>
      <c r="F51" s="433">
        <v>0.8</v>
      </c>
      <c r="G51" s="160"/>
      <c r="H51" s="433">
        <v>0.8</v>
      </c>
      <c r="I51" s="413"/>
      <c r="J51" s="433">
        <v>0.81</v>
      </c>
      <c r="K51" s="413"/>
      <c r="L51" s="143">
        <v>-2</v>
      </c>
      <c r="M51" s="24"/>
      <c r="N51" s="413"/>
      <c r="O51" s="160"/>
      <c r="P51" s="128">
        <v>0</v>
      </c>
      <c r="Q51" s="24"/>
      <c r="R51" s="413"/>
      <c r="S51" s="24"/>
      <c r="T51" s="433">
        <v>0.82</v>
      </c>
      <c r="U51" s="24"/>
      <c r="V51" s="433">
        <v>0.81</v>
      </c>
      <c r="W51" s="24"/>
      <c r="X51" s="143">
        <v>1</v>
      </c>
      <c r="Y51" s="24"/>
      <c r="Z51" s="413"/>
    </row>
    <row r="52" spans="1:26">
      <c r="A52" s="344" t="s">
        <v>263</v>
      </c>
      <c r="B52" s="421">
        <v>0.19</v>
      </c>
      <c r="C52" s="434"/>
      <c r="D52" s="421">
        <v>0.17</v>
      </c>
      <c r="E52" s="404"/>
      <c r="F52" s="421">
        <v>0.2</v>
      </c>
      <c r="G52" s="434"/>
      <c r="H52" s="421">
        <v>0.2</v>
      </c>
      <c r="I52" s="404"/>
      <c r="J52" s="421">
        <v>0.19</v>
      </c>
      <c r="K52" s="435"/>
      <c r="L52" s="368">
        <v>2</v>
      </c>
      <c r="M52" s="404"/>
      <c r="N52" s="404"/>
      <c r="O52" s="434"/>
      <c r="P52" s="368">
        <v>0</v>
      </c>
      <c r="Q52" s="436"/>
      <c r="R52" s="404"/>
      <c r="S52" s="436"/>
      <c r="T52" s="421">
        <v>0.18</v>
      </c>
      <c r="U52" s="436"/>
      <c r="V52" s="421">
        <v>0.19</v>
      </c>
      <c r="W52" s="436"/>
      <c r="X52" s="368">
        <v>-1</v>
      </c>
      <c r="Y52" s="435"/>
      <c r="Z52" s="435"/>
    </row>
    <row r="53" spans="1:26" ht="13.5" thickBot="1">
      <c r="A53" s="39" t="s">
        <v>261</v>
      </c>
      <c r="B53" s="437">
        <v>1</v>
      </c>
      <c r="C53" s="160"/>
      <c r="D53" s="437">
        <v>1</v>
      </c>
      <c r="E53" s="413"/>
      <c r="F53" s="437">
        <v>1</v>
      </c>
      <c r="G53" s="160"/>
      <c r="H53" s="437">
        <v>1</v>
      </c>
      <c r="I53" s="413"/>
      <c r="J53" s="437">
        <v>1</v>
      </c>
      <c r="K53" s="24"/>
      <c r="L53" s="406"/>
      <c r="M53" s="24"/>
      <c r="N53" s="413"/>
      <c r="O53" s="160"/>
      <c r="P53" s="406"/>
      <c r="Q53" s="24"/>
      <c r="R53" s="413"/>
      <c r="S53" s="24"/>
      <c r="T53" s="437">
        <v>1</v>
      </c>
      <c r="U53" s="24"/>
      <c r="V53" s="437">
        <v>1</v>
      </c>
      <c r="W53" s="24"/>
      <c r="X53" s="438">
        <v>0</v>
      </c>
      <c r="Y53" s="24"/>
      <c r="Z53" s="413"/>
    </row>
    <row r="54" spans="1:26" ht="13.5" thickTop="1">
      <c r="A54" s="432"/>
      <c r="B54" s="369"/>
      <c r="C54" s="338"/>
      <c r="D54" s="369"/>
      <c r="E54" s="369"/>
      <c r="F54" s="369"/>
      <c r="G54" s="338"/>
      <c r="H54" s="369"/>
      <c r="I54" s="369"/>
      <c r="J54" s="369"/>
      <c r="K54" s="369"/>
      <c r="L54" s="369"/>
      <c r="M54" s="369"/>
      <c r="N54" s="425"/>
      <c r="O54" s="338"/>
      <c r="P54" s="369"/>
      <c r="Q54" s="369"/>
      <c r="R54" s="425"/>
      <c r="S54" s="369"/>
      <c r="T54" s="369"/>
      <c r="U54" s="369"/>
      <c r="V54" s="369"/>
      <c r="W54" s="369"/>
      <c r="X54" s="369"/>
      <c r="Y54" s="369"/>
      <c r="Z54" s="425"/>
    </row>
    <row r="55" spans="1:26">
      <c r="A55" s="28" t="s">
        <v>264</v>
      </c>
      <c r="B55" s="24"/>
      <c r="C55" s="160"/>
      <c r="D55" s="24"/>
      <c r="E55" s="24"/>
      <c r="F55" s="24"/>
      <c r="G55" s="160"/>
      <c r="H55" s="24"/>
      <c r="I55" s="24"/>
      <c r="J55" s="24"/>
      <c r="K55" s="24"/>
      <c r="L55" s="24"/>
      <c r="M55" s="24"/>
      <c r="N55" s="413"/>
      <c r="O55" s="160"/>
      <c r="P55" s="24"/>
      <c r="Q55" s="24"/>
      <c r="R55" s="413"/>
      <c r="S55" s="24"/>
      <c r="T55" s="24"/>
      <c r="U55" s="24"/>
      <c r="V55" s="24"/>
      <c r="W55" s="24"/>
      <c r="X55" s="24"/>
      <c r="Y55" s="24"/>
      <c r="Z55" s="413"/>
    </row>
    <row r="56" spans="1:26">
      <c r="A56" s="344" t="s">
        <v>265</v>
      </c>
      <c r="B56" s="347">
        <v>79942</v>
      </c>
      <c r="C56" s="416"/>
      <c r="D56" s="347">
        <v>79157</v>
      </c>
      <c r="E56" s="427"/>
      <c r="F56" s="347">
        <v>77526</v>
      </c>
      <c r="G56" s="416"/>
      <c r="H56" s="347">
        <v>74610</v>
      </c>
      <c r="I56" s="427"/>
      <c r="J56" s="347">
        <v>72518</v>
      </c>
      <c r="K56" s="427"/>
      <c r="L56" s="347">
        <v>785</v>
      </c>
      <c r="M56" s="415"/>
      <c r="N56" s="356">
        <v>0.01</v>
      </c>
      <c r="O56" s="416"/>
      <c r="P56" s="347">
        <v>7424</v>
      </c>
      <c r="Q56" s="415"/>
      <c r="R56" s="356">
        <v>0.1</v>
      </c>
      <c r="S56" s="415"/>
      <c r="T56" s="347">
        <v>79942</v>
      </c>
      <c r="U56" s="418"/>
      <c r="V56" s="347">
        <v>72518</v>
      </c>
      <c r="W56" s="418"/>
      <c r="X56" s="347">
        <v>7424</v>
      </c>
      <c r="Y56" s="369"/>
      <c r="Z56" s="439">
        <v>0.1</v>
      </c>
    </row>
    <row r="57" spans="1:26">
      <c r="A57" s="39" t="s">
        <v>266</v>
      </c>
      <c r="B57" s="419">
        <v>21642</v>
      </c>
      <c r="C57" s="160"/>
      <c r="D57" s="419">
        <v>21057</v>
      </c>
      <c r="E57" s="24"/>
      <c r="F57" s="419">
        <v>20831</v>
      </c>
      <c r="G57" s="160"/>
      <c r="H57" s="419">
        <v>19969</v>
      </c>
      <c r="I57" s="24"/>
      <c r="J57" s="419">
        <v>19258</v>
      </c>
      <c r="K57" s="24"/>
      <c r="L57" s="419">
        <v>585</v>
      </c>
      <c r="M57" s="24"/>
      <c r="N57" s="42">
        <v>0.03</v>
      </c>
      <c r="O57" s="160"/>
      <c r="P57" s="419">
        <v>2384</v>
      </c>
      <c r="Q57" s="24"/>
      <c r="R57" s="42">
        <v>0.12</v>
      </c>
      <c r="S57" s="24"/>
      <c r="T57" s="419">
        <v>21642</v>
      </c>
      <c r="U57" s="24"/>
      <c r="V57" s="419">
        <v>19258</v>
      </c>
      <c r="W57" s="24"/>
      <c r="X57" s="419">
        <v>2384</v>
      </c>
      <c r="Y57" s="24"/>
      <c r="Z57" s="42">
        <v>0.12</v>
      </c>
    </row>
    <row r="58" spans="1:26" ht="13.5" thickBot="1">
      <c r="A58" s="344" t="s">
        <v>261</v>
      </c>
      <c r="B58" s="355">
        <v>101584</v>
      </c>
      <c r="C58" s="416"/>
      <c r="D58" s="355">
        <v>100214</v>
      </c>
      <c r="E58" s="427"/>
      <c r="F58" s="355">
        <v>98357</v>
      </c>
      <c r="G58" s="416"/>
      <c r="H58" s="355">
        <v>94579</v>
      </c>
      <c r="I58" s="427"/>
      <c r="J58" s="355">
        <v>91776</v>
      </c>
      <c r="K58" s="427"/>
      <c r="L58" s="355">
        <v>1370</v>
      </c>
      <c r="M58" s="415"/>
      <c r="N58" s="356">
        <v>0.01</v>
      </c>
      <c r="O58" s="416"/>
      <c r="P58" s="355">
        <v>9808</v>
      </c>
      <c r="Q58" s="415"/>
      <c r="R58" s="356">
        <v>0.11</v>
      </c>
      <c r="S58" s="415"/>
      <c r="T58" s="355">
        <v>101584</v>
      </c>
      <c r="U58" s="418"/>
      <c r="V58" s="355">
        <v>91776</v>
      </c>
      <c r="W58" s="418"/>
      <c r="X58" s="355">
        <v>9808</v>
      </c>
      <c r="Y58" s="369"/>
      <c r="Z58" s="439">
        <v>0.11</v>
      </c>
    </row>
    <row r="59" spans="1:26" ht="13.5" thickTop="1">
      <c r="A59" s="195"/>
      <c r="B59" s="24"/>
      <c r="C59" s="160"/>
      <c r="D59" s="24"/>
      <c r="E59" s="24"/>
      <c r="F59" s="24"/>
      <c r="G59" s="160"/>
      <c r="H59" s="24"/>
      <c r="I59" s="24"/>
      <c r="J59" s="24"/>
      <c r="K59" s="24"/>
      <c r="L59" s="24"/>
      <c r="M59" s="24"/>
      <c r="N59" s="413"/>
      <c r="O59" s="160"/>
      <c r="P59" s="24"/>
      <c r="Q59" s="24"/>
      <c r="R59" s="413"/>
      <c r="S59" s="24"/>
      <c r="T59" s="24"/>
      <c r="U59" s="24"/>
      <c r="V59" s="24"/>
      <c r="W59" s="24"/>
      <c r="X59" s="24"/>
      <c r="Y59" s="24"/>
      <c r="Z59" s="413"/>
    </row>
    <row r="60" spans="1:26" ht="14.25">
      <c r="A60" s="344" t="s">
        <v>267</v>
      </c>
      <c r="B60" s="369"/>
      <c r="C60" s="338"/>
      <c r="D60" s="369"/>
      <c r="E60" s="369"/>
      <c r="F60" s="369"/>
      <c r="G60" s="338"/>
      <c r="H60" s="369"/>
      <c r="I60" s="369"/>
      <c r="J60" s="369"/>
      <c r="K60" s="369"/>
      <c r="L60" s="369"/>
      <c r="M60" s="369"/>
      <c r="N60" s="425"/>
      <c r="O60" s="338"/>
      <c r="P60" s="369"/>
      <c r="Q60" s="369"/>
      <c r="R60" s="425"/>
      <c r="S60" s="369"/>
      <c r="T60" s="369"/>
      <c r="U60" s="369"/>
      <c r="V60" s="369"/>
      <c r="W60" s="369"/>
      <c r="X60" s="369"/>
      <c r="Y60" s="369"/>
      <c r="Z60" s="425"/>
    </row>
    <row r="61" spans="1:26">
      <c r="A61" s="39" t="s">
        <v>268</v>
      </c>
      <c r="B61" s="161">
        <v>568</v>
      </c>
      <c r="C61" s="410"/>
      <c r="D61" s="161">
        <v>577</v>
      </c>
      <c r="E61" s="411"/>
      <c r="F61" s="161">
        <v>642</v>
      </c>
      <c r="G61" s="410"/>
      <c r="H61" s="161">
        <v>510</v>
      </c>
      <c r="I61" s="411"/>
      <c r="J61" s="161">
        <v>531</v>
      </c>
      <c r="K61" s="411"/>
      <c r="L61" s="161">
        <v>-9</v>
      </c>
      <c r="M61" s="60"/>
      <c r="N61" s="88">
        <v>-0.02</v>
      </c>
      <c r="O61" s="410"/>
      <c r="P61" s="161">
        <v>37</v>
      </c>
      <c r="Q61" s="60"/>
      <c r="R61" s="88">
        <v>7.0000000000000007E-2</v>
      </c>
      <c r="S61" s="60"/>
      <c r="T61" s="161">
        <v>568</v>
      </c>
      <c r="U61" s="241"/>
      <c r="V61" s="161">
        <v>531</v>
      </c>
      <c r="W61" s="241"/>
      <c r="X61" s="161">
        <v>37</v>
      </c>
      <c r="Y61" s="24"/>
      <c r="Z61" s="429">
        <v>7.0000000000000007E-2</v>
      </c>
    </row>
    <row r="62" spans="1:26">
      <c r="A62" s="344" t="s">
        <v>269</v>
      </c>
      <c r="B62" s="420">
        <v>0</v>
      </c>
      <c r="C62" s="338"/>
      <c r="D62" s="420">
        <v>0</v>
      </c>
      <c r="E62" s="369"/>
      <c r="F62" s="420">
        <v>182</v>
      </c>
      <c r="G62" s="338"/>
      <c r="H62" s="420">
        <v>177</v>
      </c>
      <c r="I62" s="369"/>
      <c r="J62" s="420">
        <v>189</v>
      </c>
      <c r="K62" s="369"/>
      <c r="L62" s="420">
        <v>0</v>
      </c>
      <c r="M62" s="369"/>
      <c r="N62" s="421">
        <v>0</v>
      </c>
      <c r="O62" s="338"/>
      <c r="P62" s="420">
        <v>-189</v>
      </c>
      <c r="Q62" s="369"/>
      <c r="R62" s="421">
        <v>-1</v>
      </c>
      <c r="S62" s="369"/>
      <c r="T62" s="420">
        <v>0</v>
      </c>
      <c r="U62" s="369"/>
      <c r="V62" s="420">
        <v>189</v>
      </c>
      <c r="W62" s="369"/>
      <c r="X62" s="420">
        <v>-189</v>
      </c>
      <c r="Y62" s="369"/>
      <c r="Z62" s="421">
        <v>-1</v>
      </c>
    </row>
    <row r="63" spans="1:26" ht="13.5" thickBot="1">
      <c r="A63" s="39" t="s">
        <v>261</v>
      </c>
      <c r="B63" s="114">
        <v>568</v>
      </c>
      <c r="C63" s="410"/>
      <c r="D63" s="114">
        <v>577</v>
      </c>
      <c r="E63" s="411"/>
      <c r="F63" s="114">
        <v>824</v>
      </c>
      <c r="G63" s="410"/>
      <c r="H63" s="114">
        <v>687</v>
      </c>
      <c r="I63" s="411"/>
      <c r="J63" s="114">
        <v>720</v>
      </c>
      <c r="K63" s="411"/>
      <c r="L63" s="114">
        <v>-9</v>
      </c>
      <c r="M63" s="60"/>
      <c r="N63" s="88">
        <v>-0.02</v>
      </c>
      <c r="O63" s="410"/>
      <c r="P63" s="114">
        <v>-152</v>
      </c>
      <c r="Q63" s="60"/>
      <c r="R63" s="88">
        <v>-0.21</v>
      </c>
      <c r="S63" s="60"/>
      <c r="T63" s="114">
        <v>568</v>
      </c>
      <c r="U63" s="241"/>
      <c r="V63" s="114">
        <v>720</v>
      </c>
      <c r="W63" s="241"/>
      <c r="X63" s="114">
        <v>-152</v>
      </c>
      <c r="Y63" s="24"/>
      <c r="Z63" s="429">
        <v>-0.21</v>
      </c>
    </row>
    <row r="64" spans="1:26" ht="13.5" thickTop="1">
      <c r="A64" s="369"/>
      <c r="B64" s="338"/>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row>
    <row r="65" spans="1:26">
      <c r="A65" s="699"/>
      <c r="B65" s="641"/>
      <c r="C65" s="641"/>
      <c r="D65" s="641"/>
      <c r="E65" s="641"/>
      <c r="F65" s="641"/>
      <c r="G65" s="641"/>
      <c r="H65" s="641"/>
      <c r="I65" s="641"/>
      <c r="J65" s="641"/>
      <c r="K65" s="641"/>
      <c r="L65" s="641"/>
      <c r="M65" s="641"/>
      <c r="N65" s="641"/>
      <c r="O65" s="641"/>
      <c r="P65" s="641"/>
      <c r="Q65" s="641"/>
      <c r="R65" s="641"/>
      <c r="S65" s="641"/>
      <c r="T65" s="641"/>
      <c r="U65" s="641"/>
      <c r="V65" s="641"/>
      <c r="W65" s="641"/>
      <c r="X65" s="641"/>
      <c r="Y65" s="641"/>
      <c r="Z65" s="641"/>
    </row>
    <row r="66" spans="1:26">
      <c r="A66" s="700" t="s">
        <v>270</v>
      </c>
      <c r="B66" s="701"/>
      <c r="C66" s="701"/>
      <c r="D66" s="701"/>
      <c r="E66" s="701"/>
      <c r="F66" s="701"/>
      <c r="G66" s="701"/>
      <c r="H66" s="701"/>
      <c r="I66" s="701"/>
      <c r="J66" s="701"/>
      <c r="K66" s="701"/>
      <c r="L66" s="701"/>
      <c r="M66" s="701"/>
      <c r="N66" s="701"/>
      <c r="O66" s="701"/>
      <c r="P66" s="701"/>
      <c r="Q66" s="701"/>
      <c r="R66" s="701"/>
      <c r="S66" s="701"/>
      <c r="T66" s="701"/>
      <c r="U66" s="701"/>
      <c r="V66" s="701"/>
      <c r="W66" s="701"/>
      <c r="X66" s="701"/>
      <c r="Y66" s="701"/>
      <c r="Z66" s="701"/>
    </row>
    <row r="67" spans="1:26">
      <c r="A67" s="699"/>
      <c r="B67" s="641"/>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row>
    <row r="68" spans="1:26">
      <c r="A68" s="338"/>
      <c r="B68" s="338"/>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row>
    <row r="69" spans="1:26">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row>
    <row r="70" spans="1:26">
      <c r="A70" s="338"/>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row>
    <row r="71" spans="1:26">
      <c r="A71" s="695" t="s">
        <v>271</v>
      </c>
      <c r="B71" s="690"/>
      <c r="C71" s="690"/>
      <c r="D71" s="690"/>
      <c r="E71" s="690"/>
      <c r="F71" s="690"/>
      <c r="G71" s="690"/>
      <c r="H71" s="690"/>
      <c r="I71" s="641"/>
      <c r="J71" s="641"/>
      <c r="K71" s="641"/>
      <c r="L71" s="641"/>
      <c r="M71" s="641"/>
      <c r="N71" s="641"/>
      <c r="O71" s="641"/>
      <c r="P71" s="641"/>
      <c r="Q71" s="641"/>
      <c r="R71" s="641"/>
      <c r="S71" s="641"/>
      <c r="T71" s="641"/>
      <c r="U71" s="641"/>
      <c r="V71" s="641"/>
      <c r="W71" s="641"/>
      <c r="X71" s="641"/>
      <c r="Y71" s="641"/>
      <c r="Z71" s="641"/>
    </row>
    <row r="72" spans="1:26">
      <c r="A72" s="696" t="s">
        <v>246</v>
      </c>
      <c r="B72" s="690"/>
      <c r="C72" s="690"/>
      <c r="D72" s="690"/>
      <c r="E72" s="690"/>
      <c r="F72" s="690"/>
      <c r="G72" s="690"/>
      <c r="H72" s="690"/>
      <c r="I72" s="641"/>
      <c r="J72" s="641"/>
      <c r="K72" s="641"/>
      <c r="L72" s="641"/>
      <c r="M72" s="641"/>
      <c r="N72" s="641"/>
      <c r="O72" s="641"/>
      <c r="P72" s="641"/>
      <c r="Q72" s="641"/>
      <c r="R72" s="641"/>
      <c r="S72" s="641"/>
      <c r="T72" s="641"/>
      <c r="U72" s="641"/>
      <c r="V72" s="641"/>
      <c r="W72" s="641"/>
      <c r="X72" s="641"/>
      <c r="Y72" s="641"/>
      <c r="Z72" s="641"/>
    </row>
    <row r="73" spans="1:26">
      <c r="A73" s="22"/>
      <c r="B73" s="649" t="s">
        <v>19</v>
      </c>
      <c r="C73" s="650"/>
      <c r="D73" s="650"/>
      <c r="E73" s="650"/>
      <c r="F73" s="650"/>
      <c r="G73" s="650"/>
      <c r="H73" s="650"/>
      <c r="I73" s="650"/>
      <c r="J73" s="650"/>
      <c r="K73" s="650"/>
      <c r="L73" s="650"/>
      <c r="M73" s="650"/>
      <c r="N73" s="650"/>
      <c r="O73" s="650"/>
      <c r="P73" s="650"/>
      <c r="Q73" s="650"/>
      <c r="R73" s="650"/>
      <c r="S73" s="18"/>
      <c r="T73" s="649" t="s">
        <v>20</v>
      </c>
      <c r="U73" s="650"/>
      <c r="V73" s="650"/>
      <c r="W73" s="650"/>
      <c r="X73" s="650"/>
      <c r="Y73" s="650"/>
      <c r="Z73" s="650"/>
    </row>
    <row r="74" spans="1:26">
      <c r="A74" s="360" t="s">
        <v>272</v>
      </c>
      <c r="B74" s="339"/>
      <c r="C74" s="383"/>
      <c r="D74" s="339"/>
      <c r="E74" s="340"/>
      <c r="F74" s="339"/>
      <c r="G74" s="341" t="s">
        <v>21</v>
      </c>
      <c r="H74" s="339"/>
      <c r="I74" s="341" t="s">
        <v>21</v>
      </c>
      <c r="J74" s="339"/>
      <c r="K74" s="341" t="s">
        <v>21</v>
      </c>
      <c r="L74" s="681" t="s">
        <v>22</v>
      </c>
      <c r="M74" s="650"/>
      <c r="N74" s="650"/>
      <c r="O74" s="650"/>
      <c r="P74" s="650"/>
      <c r="Q74" s="650"/>
      <c r="R74" s="650"/>
      <c r="S74" s="341" t="s">
        <v>21</v>
      </c>
      <c r="T74" s="339"/>
      <c r="U74" s="341" t="s">
        <v>21</v>
      </c>
      <c r="V74" s="341" t="s">
        <v>21</v>
      </c>
      <c r="W74" s="341" t="s">
        <v>21</v>
      </c>
      <c r="X74" s="697" t="s">
        <v>23</v>
      </c>
      <c r="Y74" s="657"/>
      <c r="Z74" s="657"/>
    </row>
    <row r="75" spans="1:26">
      <c r="A75" s="24"/>
      <c r="B75" s="17" t="s">
        <v>24</v>
      </c>
      <c r="C75" s="19" t="s">
        <v>21</v>
      </c>
      <c r="D75" s="17" t="s">
        <v>25</v>
      </c>
      <c r="E75" s="19" t="s">
        <v>21</v>
      </c>
      <c r="F75" s="17" t="s">
        <v>26</v>
      </c>
      <c r="G75" s="19" t="s">
        <v>21</v>
      </c>
      <c r="H75" s="17" t="s">
        <v>27</v>
      </c>
      <c r="I75" s="19" t="s">
        <v>21</v>
      </c>
      <c r="J75" s="17" t="s">
        <v>28</v>
      </c>
      <c r="K75" s="19" t="s">
        <v>21</v>
      </c>
      <c r="L75" s="656" t="s">
        <v>25</v>
      </c>
      <c r="M75" s="657"/>
      <c r="N75" s="657"/>
      <c r="O75" s="21" t="s">
        <v>21</v>
      </c>
      <c r="P75" s="656" t="s">
        <v>28</v>
      </c>
      <c r="Q75" s="657"/>
      <c r="R75" s="657"/>
      <c r="S75" s="19" t="s">
        <v>21</v>
      </c>
      <c r="T75" s="17" t="s">
        <v>29</v>
      </c>
      <c r="U75" s="19" t="s">
        <v>21</v>
      </c>
      <c r="V75" s="17" t="s">
        <v>30</v>
      </c>
      <c r="W75" s="19" t="s">
        <v>21</v>
      </c>
      <c r="X75" s="649" t="s">
        <v>30</v>
      </c>
      <c r="Y75" s="698" t="s">
        <v>21</v>
      </c>
      <c r="Z75" s="698" t="s">
        <v>21</v>
      </c>
    </row>
    <row r="76" spans="1:26">
      <c r="A76" s="369"/>
      <c r="B76" s="441"/>
      <c r="C76" s="342"/>
      <c r="D76" s="441"/>
      <c r="E76" s="342"/>
      <c r="F76" s="441"/>
      <c r="G76" s="342"/>
      <c r="H76" s="390"/>
      <c r="I76" s="387"/>
      <c r="J76" s="390"/>
      <c r="K76" s="387"/>
      <c r="L76" s="343" t="s">
        <v>62</v>
      </c>
      <c r="M76" s="395"/>
      <c r="N76" s="384" t="s">
        <v>32</v>
      </c>
      <c r="O76" s="387"/>
      <c r="P76" s="343" t="s">
        <v>62</v>
      </c>
      <c r="Q76" s="395"/>
      <c r="R76" s="384" t="s">
        <v>32</v>
      </c>
      <c r="S76" s="387"/>
      <c r="T76" s="390"/>
      <c r="U76" s="387"/>
      <c r="V76" s="387"/>
      <c r="W76" s="387"/>
      <c r="X76" s="343" t="s">
        <v>62</v>
      </c>
      <c r="Y76" s="341" t="s">
        <v>21</v>
      </c>
      <c r="Z76" s="376" t="s">
        <v>32</v>
      </c>
    </row>
    <row r="77" spans="1:26">
      <c r="A77" s="39" t="s">
        <v>109</v>
      </c>
      <c r="B77" s="158">
        <v>419</v>
      </c>
      <c r="C77" s="207"/>
      <c r="D77" s="158">
        <v>365</v>
      </c>
      <c r="E77" s="207"/>
      <c r="F77" s="158">
        <v>363</v>
      </c>
      <c r="G77" s="207"/>
      <c r="H77" s="158">
        <v>360</v>
      </c>
      <c r="I77" s="207"/>
      <c r="J77" s="158">
        <v>371</v>
      </c>
      <c r="K77" s="207"/>
      <c r="L77" s="158">
        <v>54</v>
      </c>
      <c r="M77" s="207"/>
      <c r="N77" s="189">
        <v>0.15</v>
      </c>
      <c r="O77" s="207"/>
      <c r="P77" s="188">
        <v>48</v>
      </c>
      <c r="Q77" s="207"/>
      <c r="R77" s="189">
        <v>0.13</v>
      </c>
      <c r="S77" s="207"/>
      <c r="T77" s="158">
        <v>784</v>
      </c>
      <c r="U77" s="207"/>
      <c r="V77" s="158">
        <v>743</v>
      </c>
      <c r="W77" s="23"/>
      <c r="X77" s="188">
        <v>41</v>
      </c>
      <c r="Y77" s="24"/>
      <c r="Z77" s="189">
        <v>0.06</v>
      </c>
    </row>
    <row r="78" spans="1:26">
      <c r="A78" s="344" t="s">
        <v>243</v>
      </c>
      <c r="B78" s="380">
        <v>144</v>
      </c>
      <c r="C78" s="337"/>
      <c r="D78" s="380">
        <v>125</v>
      </c>
      <c r="E78" s="337"/>
      <c r="F78" s="380">
        <v>175</v>
      </c>
      <c r="G78" s="337"/>
      <c r="H78" s="380">
        <v>133</v>
      </c>
      <c r="I78" s="337"/>
      <c r="J78" s="380">
        <v>149</v>
      </c>
      <c r="K78" s="337"/>
      <c r="L78" s="357">
        <v>19</v>
      </c>
      <c r="M78" s="337"/>
      <c r="N78" s="351">
        <v>0.15</v>
      </c>
      <c r="O78" s="337"/>
      <c r="P78" s="357">
        <v>-5</v>
      </c>
      <c r="Q78" s="362"/>
      <c r="R78" s="351">
        <v>-0.03</v>
      </c>
      <c r="S78" s="337"/>
      <c r="T78" s="357">
        <v>269</v>
      </c>
      <c r="U78" s="342"/>
      <c r="V78" s="357">
        <v>299</v>
      </c>
      <c r="W78" s="369"/>
      <c r="X78" s="357">
        <v>-30</v>
      </c>
      <c r="Y78" s="369"/>
      <c r="Z78" s="351">
        <v>-0.1</v>
      </c>
    </row>
    <row r="79" spans="1:26">
      <c r="A79" s="39" t="s">
        <v>34</v>
      </c>
      <c r="B79" s="166">
        <v>563</v>
      </c>
      <c r="C79" s="207"/>
      <c r="D79" s="166">
        <v>490</v>
      </c>
      <c r="E79" s="207"/>
      <c r="F79" s="166">
        <v>538</v>
      </c>
      <c r="G79" s="207"/>
      <c r="H79" s="166">
        <v>493</v>
      </c>
      <c r="I79" s="207"/>
      <c r="J79" s="166">
        <v>520</v>
      </c>
      <c r="K79" s="207"/>
      <c r="L79" s="166">
        <v>73</v>
      </c>
      <c r="M79" s="207"/>
      <c r="N79" s="79">
        <v>0.15</v>
      </c>
      <c r="O79" s="207"/>
      <c r="P79" s="166">
        <v>43</v>
      </c>
      <c r="Q79" s="207"/>
      <c r="R79" s="79">
        <v>0.08</v>
      </c>
      <c r="S79" s="232"/>
      <c r="T79" s="166">
        <v>1053</v>
      </c>
      <c r="U79" s="295"/>
      <c r="V79" s="166">
        <v>1042</v>
      </c>
      <c r="W79" s="24"/>
      <c r="X79" s="166">
        <v>11</v>
      </c>
      <c r="Y79" s="24"/>
      <c r="Z79" s="79">
        <v>0.01</v>
      </c>
    </row>
    <row r="80" spans="1:26">
      <c r="A80" s="344" t="s">
        <v>35</v>
      </c>
      <c r="B80" s="357">
        <v>213</v>
      </c>
      <c r="C80" s="337"/>
      <c r="D80" s="357">
        <v>221</v>
      </c>
      <c r="E80" s="337"/>
      <c r="F80" s="357">
        <v>219</v>
      </c>
      <c r="G80" s="350"/>
      <c r="H80" s="357">
        <v>213</v>
      </c>
      <c r="I80" s="337"/>
      <c r="J80" s="357">
        <v>217</v>
      </c>
      <c r="K80" s="337"/>
      <c r="L80" s="357">
        <v>-8</v>
      </c>
      <c r="M80" s="337"/>
      <c r="N80" s="351">
        <v>-0.04</v>
      </c>
      <c r="O80" s="337"/>
      <c r="P80" s="357">
        <v>-4</v>
      </c>
      <c r="Q80" s="337"/>
      <c r="R80" s="351">
        <v>-0.02</v>
      </c>
      <c r="S80" s="337"/>
      <c r="T80" s="380">
        <v>434</v>
      </c>
      <c r="U80" s="369"/>
      <c r="V80" s="357">
        <v>426</v>
      </c>
      <c r="W80" s="369"/>
      <c r="X80" s="357">
        <v>8</v>
      </c>
      <c r="Y80" s="369"/>
      <c r="Z80" s="351">
        <v>0.02</v>
      </c>
    </row>
    <row r="81" spans="1:26">
      <c r="A81" s="39" t="str">
        <f>IF(AND(B81&lt;0,D81&lt;0,F81&lt;0,H81&lt;0,J81&lt;0,T81&lt;0,V81&lt;0),"Loss before provision for credit losses",IF(AND(B81&gt;-1,D81&gt;-1,F81&gt;-1,H81&gt;-1,J81&gt;-1,T81&gt;-1,V81&gt;-1),"Profit before provision for credit losses",IF(AND(B81&lt;0,OR(D81&gt;-1,F81&gt;-1,H81&gt;-1,J81&gt;-1,T81&gt;-1,V81&gt;-1)),"(Loss) profit before provision for credit losses","Profit (loss) before provision for credit losses")))</f>
        <v>Profit before provision for credit losses</v>
      </c>
      <c r="B81" s="166">
        <v>350</v>
      </c>
      <c r="C81" s="207"/>
      <c r="D81" s="166">
        <v>269</v>
      </c>
      <c r="E81" s="207"/>
      <c r="F81" s="166">
        <v>319</v>
      </c>
      <c r="G81" s="207"/>
      <c r="H81" s="166">
        <v>280</v>
      </c>
      <c r="I81" s="207"/>
      <c r="J81" s="166">
        <v>303</v>
      </c>
      <c r="K81" s="207"/>
      <c r="L81" s="166">
        <v>81</v>
      </c>
      <c r="M81" s="207"/>
      <c r="N81" s="79">
        <v>0.3</v>
      </c>
      <c r="O81" s="207"/>
      <c r="P81" s="166">
        <v>47</v>
      </c>
      <c r="Q81" s="207"/>
      <c r="R81" s="79">
        <v>0.16</v>
      </c>
      <c r="S81" s="207"/>
      <c r="T81" s="166">
        <v>619</v>
      </c>
      <c r="U81" s="107"/>
      <c r="V81" s="166">
        <v>616</v>
      </c>
      <c r="W81" s="24"/>
      <c r="X81" s="166">
        <v>3</v>
      </c>
      <c r="Y81" s="24"/>
      <c r="Z81" s="79">
        <v>0</v>
      </c>
    </row>
    <row r="82" spans="1:26">
      <c r="A82" s="344" t="s">
        <v>37</v>
      </c>
      <c r="B82" s="357">
        <v>70</v>
      </c>
      <c r="C82" s="350"/>
      <c r="D82" s="357">
        <v>43</v>
      </c>
      <c r="E82" s="350"/>
      <c r="F82" s="357">
        <v>24</v>
      </c>
      <c r="G82" s="350"/>
      <c r="H82" s="357">
        <v>27</v>
      </c>
      <c r="I82" s="350"/>
      <c r="J82" s="357">
        <v>25</v>
      </c>
      <c r="K82" s="337"/>
      <c r="L82" s="357">
        <v>27</v>
      </c>
      <c r="M82" s="337"/>
      <c r="N82" s="351">
        <v>0.63</v>
      </c>
      <c r="O82" s="337"/>
      <c r="P82" s="357">
        <v>45</v>
      </c>
      <c r="Q82" s="337"/>
      <c r="R82" s="442">
        <v>1.8</v>
      </c>
      <c r="S82" s="337"/>
      <c r="T82" s="357">
        <v>113</v>
      </c>
      <c r="U82" s="350"/>
      <c r="V82" s="357">
        <v>46</v>
      </c>
      <c r="W82" s="369"/>
      <c r="X82" s="357">
        <v>67</v>
      </c>
      <c r="Y82" s="369"/>
      <c r="Z82" s="351">
        <v>1.46</v>
      </c>
    </row>
    <row r="83" spans="1:26">
      <c r="A83" s="39" t="str">
        <f>IF(AND(B83&lt;0,D83&lt;0,F83&lt;0,H83&lt;0,J83&lt;0,T83&lt;0,V83&lt;0),"Loss before "&amp;LOWER(A84),IF(AND(B83&gt;-1,D83&gt;-1,F83&gt;-1,H83&gt;-1,J83&gt;-1,T83&gt;-1,V83&gt;-1),"Income before "&amp;LOWER(A84),IF(AND(B83&lt;0,OR(D83&gt;-1,F83&gt;-1,H83&gt;-1,J83&gt;-1,T83&gt;-1,V83&gt;-1)),"(Loss) income before income tax "&amp;LOWER(A84),"Income (loss) before "&amp;LOWER(A84))))</f>
        <v>Income before income tax expense</v>
      </c>
      <c r="B83" s="166">
        <v>280</v>
      </c>
      <c r="C83" s="107"/>
      <c r="D83" s="166">
        <v>226</v>
      </c>
      <c r="E83" s="107"/>
      <c r="F83" s="166">
        <v>295</v>
      </c>
      <c r="G83" s="107"/>
      <c r="H83" s="166">
        <v>253</v>
      </c>
      <c r="I83" s="107"/>
      <c r="J83" s="166">
        <v>278</v>
      </c>
      <c r="K83" s="207"/>
      <c r="L83" s="166">
        <v>54</v>
      </c>
      <c r="M83" s="207"/>
      <c r="N83" s="79">
        <v>0.24</v>
      </c>
      <c r="O83" s="207"/>
      <c r="P83" s="166">
        <v>2</v>
      </c>
      <c r="Q83" s="207"/>
      <c r="R83" s="79">
        <v>0.01</v>
      </c>
      <c r="S83" s="207"/>
      <c r="T83" s="166">
        <v>506</v>
      </c>
      <c r="U83" s="107"/>
      <c r="V83" s="166">
        <v>570</v>
      </c>
      <c r="W83" s="24"/>
      <c r="X83" s="166">
        <v>-64</v>
      </c>
      <c r="Y83" s="24"/>
      <c r="Z83" s="79">
        <v>-0.11</v>
      </c>
    </row>
    <row r="84" spans="1:26">
      <c r="A84" s="344" t="str">
        <f>IF(AND(B84&lt;0,D84&lt;0,F84&lt;0,H84&lt;0,J84&lt;0,T84&lt;0,V84&lt;0),"Income tax benefit",IF(AND(B84&gt;-1,D84&gt;-1,F84&gt;-1,H84&gt;-1,J84&gt;-1,T84&gt;-1,V84&gt;-1),"Income tax expense",IF(AND(B84&lt;0,OR(D84&gt;-1,F84&gt;-1,H84&gt;-1,J84&gt;-1,T84&gt;-1,V84&gt;-1)),"Income tax (benefit) expense","Income tax expense (benefit)")))</f>
        <v>Income tax expense</v>
      </c>
      <c r="B84" s="380">
        <v>59</v>
      </c>
      <c r="C84" s="350"/>
      <c r="D84" s="380">
        <v>47</v>
      </c>
      <c r="E84" s="350"/>
      <c r="F84" s="380">
        <v>64</v>
      </c>
      <c r="G84" s="350"/>
      <c r="H84" s="380">
        <v>57</v>
      </c>
      <c r="I84" s="350"/>
      <c r="J84" s="380">
        <v>62</v>
      </c>
      <c r="K84" s="337"/>
      <c r="L84" s="380">
        <v>12</v>
      </c>
      <c r="M84" s="337"/>
      <c r="N84" s="351">
        <v>0.26</v>
      </c>
      <c r="O84" s="337"/>
      <c r="P84" s="380">
        <v>-3</v>
      </c>
      <c r="Q84" s="337"/>
      <c r="R84" s="351">
        <v>-0.05</v>
      </c>
      <c r="S84" s="337"/>
      <c r="T84" s="380">
        <v>106</v>
      </c>
      <c r="U84" s="350"/>
      <c r="V84" s="380">
        <v>127</v>
      </c>
      <c r="W84" s="369"/>
      <c r="X84" s="380">
        <v>-21</v>
      </c>
      <c r="Y84" s="369"/>
      <c r="Z84" s="351">
        <v>-0.17</v>
      </c>
    </row>
    <row r="85" spans="1:26" ht="13.5" thickBot="1">
      <c r="A85" s="39" t="str">
        <f>IF(AND(B85&lt;0,D85&lt;0,F85&lt;0,H85&lt;0,J85&lt;0,T85&lt;0,V85&lt;0),"Net loss",IF(AND(B85&gt;-1,D85&gt;-1,F85&gt;-1,H85&gt;-1,J85&gt;-1,T85&gt;-1,V85&gt;-1),"Net income",IF(AND(B85&lt;0,OR(D85&gt;-1,F85&gt;-1,H85&gt;-1,J85&gt;-1,T85&gt;-1,V85&gt;-1)),"Net (loss) income","Net income (loss)")))</f>
        <v>Net income</v>
      </c>
      <c r="B85" s="258">
        <v>221</v>
      </c>
      <c r="C85" s="107"/>
      <c r="D85" s="258">
        <v>179</v>
      </c>
      <c r="E85" s="107"/>
      <c r="F85" s="258">
        <v>231</v>
      </c>
      <c r="G85" s="107"/>
      <c r="H85" s="258">
        <v>196</v>
      </c>
      <c r="I85" s="107"/>
      <c r="J85" s="258">
        <v>216</v>
      </c>
      <c r="K85" s="207"/>
      <c r="L85" s="112">
        <v>42</v>
      </c>
      <c r="M85" s="207"/>
      <c r="N85" s="88">
        <v>0.23</v>
      </c>
      <c r="O85" s="207"/>
      <c r="P85" s="112">
        <v>5</v>
      </c>
      <c r="Q85" s="207"/>
      <c r="R85" s="88">
        <v>0.02</v>
      </c>
      <c r="S85" s="207"/>
      <c r="T85" s="112">
        <v>400</v>
      </c>
      <c r="U85" s="107"/>
      <c r="V85" s="112">
        <v>443</v>
      </c>
      <c r="W85" s="24"/>
      <c r="X85" s="112">
        <v>-43</v>
      </c>
      <c r="Y85" s="24"/>
      <c r="Z85" s="88">
        <v>-0.1</v>
      </c>
    </row>
    <row r="86" spans="1:26" ht="13.5" thickTop="1">
      <c r="A86" s="360" t="s">
        <v>213</v>
      </c>
      <c r="B86" s="398"/>
      <c r="C86" s="337"/>
      <c r="D86" s="398"/>
      <c r="E86" s="337"/>
      <c r="F86" s="398"/>
      <c r="G86" s="337"/>
      <c r="H86" s="398"/>
      <c r="I86" s="337"/>
      <c r="J86" s="398"/>
      <c r="K86" s="337"/>
      <c r="L86" s="402"/>
      <c r="M86" s="337"/>
      <c r="N86" s="399"/>
      <c r="O86" s="337"/>
      <c r="P86" s="402"/>
      <c r="Q86" s="337"/>
      <c r="R86" s="399"/>
      <c r="S86" s="337"/>
      <c r="T86" s="397"/>
      <c r="U86" s="369"/>
      <c r="V86" s="401"/>
      <c r="W86" s="369"/>
      <c r="X86" s="443"/>
      <c r="Y86" s="369"/>
      <c r="Z86" s="403"/>
    </row>
    <row r="87" spans="1:26">
      <c r="A87" s="39" t="s">
        <v>86</v>
      </c>
      <c r="B87" s="158">
        <v>65280</v>
      </c>
      <c r="C87" s="207"/>
      <c r="D87" s="158">
        <v>59005</v>
      </c>
      <c r="E87" s="207"/>
      <c r="F87" s="158">
        <v>56407</v>
      </c>
      <c r="G87" s="207"/>
      <c r="H87" s="158">
        <v>55614</v>
      </c>
      <c r="I87" s="207"/>
      <c r="J87" s="158">
        <v>56135</v>
      </c>
      <c r="K87" s="207"/>
      <c r="L87" s="161">
        <v>6275</v>
      </c>
      <c r="M87" s="444"/>
      <c r="N87" s="88">
        <v>0.11</v>
      </c>
      <c r="O87" s="444"/>
      <c r="P87" s="161">
        <v>9145</v>
      </c>
      <c r="Q87" s="444"/>
      <c r="R87" s="88">
        <v>0.16</v>
      </c>
      <c r="S87" s="207"/>
      <c r="T87" s="158">
        <v>62142</v>
      </c>
      <c r="U87" s="24"/>
      <c r="V87" s="158">
        <v>55884</v>
      </c>
      <c r="W87" s="24"/>
      <c r="X87" s="161">
        <v>6258</v>
      </c>
      <c r="Y87" s="127"/>
      <c r="Z87" s="88">
        <v>0.11</v>
      </c>
    </row>
    <row r="88" spans="1:26" ht="14.25">
      <c r="A88" s="344" t="s">
        <v>273</v>
      </c>
      <c r="B88" s="357">
        <v>62011</v>
      </c>
      <c r="C88" s="337"/>
      <c r="D88" s="357">
        <v>56555</v>
      </c>
      <c r="E88" s="337"/>
      <c r="F88" s="357">
        <v>54523</v>
      </c>
      <c r="G88" s="337"/>
      <c r="H88" s="357">
        <v>53814</v>
      </c>
      <c r="I88" s="337"/>
      <c r="J88" s="357">
        <v>54653</v>
      </c>
      <c r="K88" s="337"/>
      <c r="L88" s="358">
        <v>5456</v>
      </c>
      <c r="M88" s="337"/>
      <c r="N88" s="351">
        <v>0.1</v>
      </c>
      <c r="O88" s="337"/>
      <c r="P88" s="358">
        <v>7358</v>
      </c>
      <c r="Q88" s="337"/>
      <c r="R88" s="351">
        <v>0.13</v>
      </c>
      <c r="S88" s="337"/>
      <c r="T88" s="357">
        <v>59283</v>
      </c>
      <c r="U88" s="369"/>
      <c r="V88" s="357">
        <v>54545</v>
      </c>
      <c r="W88" s="369"/>
      <c r="X88" s="358">
        <v>4738</v>
      </c>
      <c r="Y88" s="369"/>
      <c r="Z88" s="351">
        <v>0.09</v>
      </c>
    </row>
    <row r="89" spans="1:26">
      <c r="A89" s="39" t="s">
        <v>90</v>
      </c>
      <c r="B89" s="49">
        <v>41750</v>
      </c>
      <c r="C89" s="207"/>
      <c r="D89" s="49">
        <v>33545</v>
      </c>
      <c r="E89" s="207"/>
      <c r="F89" s="49">
        <v>32715</v>
      </c>
      <c r="G89" s="207"/>
      <c r="H89" s="49">
        <v>31491</v>
      </c>
      <c r="I89" s="207"/>
      <c r="J89" s="49">
        <v>30273</v>
      </c>
      <c r="K89" s="207"/>
      <c r="L89" s="109">
        <v>8205</v>
      </c>
      <c r="M89" s="207"/>
      <c r="N89" s="79">
        <v>0.24</v>
      </c>
      <c r="O89" s="207"/>
      <c r="P89" s="109">
        <v>11477</v>
      </c>
      <c r="Q89" s="207"/>
      <c r="R89" s="79">
        <v>0.38</v>
      </c>
      <c r="S89" s="207"/>
      <c r="T89" s="49">
        <v>37647</v>
      </c>
      <c r="U89" s="24"/>
      <c r="V89" s="49">
        <v>30050</v>
      </c>
      <c r="W89" s="24"/>
      <c r="X89" s="109">
        <v>7597</v>
      </c>
      <c r="Y89" s="24"/>
      <c r="Z89" s="79">
        <v>0.25</v>
      </c>
    </row>
    <row r="90" spans="1:26">
      <c r="A90" s="344" t="s">
        <v>244</v>
      </c>
      <c r="B90" s="357">
        <v>62422</v>
      </c>
      <c r="C90" s="337"/>
      <c r="D90" s="357">
        <v>57016</v>
      </c>
      <c r="E90" s="337"/>
      <c r="F90" s="357">
        <v>54905</v>
      </c>
      <c r="G90" s="337"/>
      <c r="H90" s="357">
        <v>54087</v>
      </c>
      <c r="I90" s="337"/>
      <c r="J90" s="357">
        <v>54950</v>
      </c>
      <c r="K90" s="337"/>
      <c r="L90" s="358">
        <v>5406</v>
      </c>
      <c r="M90" s="337"/>
      <c r="N90" s="351">
        <v>0.09</v>
      </c>
      <c r="O90" s="337"/>
      <c r="P90" s="358">
        <v>7472</v>
      </c>
      <c r="Q90" s="337"/>
      <c r="R90" s="351">
        <v>0.14000000000000001</v>
      </c>
      <c r="S90" s="337"/>
      <c r="T90" s="357">
        <v>59719</v>
      </c>
      <c r="U90" s="369"/>
      <c r="V90" s="357">
        <v>54838</v>
      </c>
      <c r="W90" s="369"/>
      <c r="X90" s="358">
        <v>4881</v>
      </c>
      <c r="Y90" s="369"/>
      <c r="Z90" s="351">
        <v>0.09</v>
      </c>
    </row>
    <row r="91" spans="1:26">
      <c r="A91" s="28" t="s">
        <v>245</v>
      </c>
      <c r="B91" s="207"/>
      <c r="C91" s="207"/>
      <c r="D91" s="207"/>
      <c r="E91" s="207"/>
      <c r="F91" s="207"/>
      <c r="G91" s="207"/>
      <c r="H91" s="207"/>
      <c r="I91" s="207"/>
      <c r="J91" s="207"/>
      <c r="K91" s="207"/>
      <c r="L91" s="370"/>
      <c r="M91" s="207"/>
      <c r="N91" s="232"/>
      <c r="O91" s="207"/>
      <c r="P91" s="370"/>
      <c r="Q91" s="207"/>
      <c r="R91" s="232"/>
      <c r="S91" s="207"/>
      <c r="T91" s="207"/>
      <c r="U91" s="24"/>
      <c r="V91" s="24"/>
      <c r="W91" s="24"/>
      <c r="X91" s="314"/>
      <c r="Y91" s="24"/>
      <c r="Z91" s="26"/>
    </row>
    <row r="92" spans="1:26">
      <c r="A92" s="344" t="s">
        <v>64</v>
      </c>
      <c r="B92" s="382">
        <v>2.7E-2</v>
      </c>
      <c r="C92" s="337"/>
      <c r="D92" s="382">
        <v>2.5700000000000001E-2</v>
      </c>
      <c r="E92" s="337"/>
      <c r="F92" s="382">
        <v>2.6200000000000001E-2</v>
      </c>
      <c r="G92" s="337"/>
      <c r="H92" s="382">
        <v>2.64E-2</v>
      </c>
      <c r="I92" s="337"/>
      <c r="J92" s="382">
        <v>2.7099999999999999E-2</v>
      </c>
      <c r="K92" s="337"/>
      <c r="L92" s="368">
        <v>0.13</v>
      </c>
      <c r="M92" s="366"/>
      <c r="N92" s="367"/>
      <c r="O92" s="337"/>
      <c r="P92" s="365">
        <v>-0.01</v>
      </c>
      <c r="Q92" s="366"/>
      <c r="R92" s="367"/>
      <c r="S92" s="337"/>
      <c r="T92" s="382">
        <v>2.64E-2</v>
      </c>
      <c r="U92" s="369"/>
      <c r="V92" s="382">
        <v>2.7300000000000001E-2</v>
      </c>
      <c r="W92" s="369"/>
      <c r="X92" s="365">
        <v>-0.09</v>
      </c>
      <c r="Y92" s="404"/>
      <c r="Z92" s="405"/>
    </row>
    <row r="93" spans="1:26">
      <c r="A93" s="39" t="s">
        <v>76</v>
      </c>
      <c r="B93" s="126">
        <v>0.37930000000000003</v>
      </c>
      <c r="C93" s="207"/>
      <c r="D93" s="126">
        <v>0.4506</v>
      </c>
      <c r="E93" s="207"/>
      <c r="F93" s="126">
        <v>0.40600000000000003</v>
      </c>
      <c r="G93" s="207"/>
      <c r="H93" s="126">
        <v>0.4335</v>
      </c>
      <c r="I93" s="207"/>
      <c r="J93" s="126">
        <v>0.4158</v>
      </c>
      <c r="K93" s="207"/>
      <c r="L93" s="128">
        <v>-7.13</v>
      </c>
      <c r="M93" s="167"/>
      <c r="N93" s="237"/>
      <c r="O93" s="207"/>
      <c r="P93" s="128">
        <v>-3.65</v>
      </c>
      <c r="Q93" s="167"/>
      <c r="R93" s="237"/>
      <c r="S93" s="207"/>
      <c r="T93" s="126">
        <v>0.41249999999999998</v>
      </c>
      <c r="U93" s="24"/>
      <c r="V93" s="126">
        <v>0.40839999999999999</v>
      </c>
      <c r="W93" s="24"/>
      <c r="X93" s="143">
        <v>0.41</v>
      </c>
      <c r="Y93" s="29"/>
      <c r="Z93" s="102"/>
    </row>
    <row r="94" spans="1:26">
      <c r="A94" s="344" t="s">
        <v>92</v>
      </c>
      <c r="B94" s="363">
        <v>1.4078999999999999</v>
      </c>
      <c r="C94" s="337"/>
      <c r="D94" s="363">
        <v>1.641</v>
      </c>
      <c r="E94" s="337"/>
      <c r="F94" s="363">
        <v>1.6524000000000001</v>
      </c>
      <c r="G94" s="337"/>
      <c r="H94" s="363">
        <v>1.6362000000000001</v>
      </c>
      <c r="I94" s="337"/>
      <c r="J94" s="363">
        <v>1.7347999999999999</v>
      </c>
      <c r="K94" s="337"/>
      <c r="L94" s="368">
        <v>-23.31</v>
      </c>
      <c r="M94" s="366"/>
      <c r="N94" s="367"/>
      <c r="O94" s="337"/>
      <c r="P94" s="368">
        <v>-32.69</v>
      </c>
      <c r="Q94" s="366"/>
      <c r="R94" s="367"/>
      <c r="S94" s="337"/>
      <c r="T94" s="363">
        <v>1.4078999999999999</v>
      </c>
      <c r="U94" s="369"/>
      <c r="V94" s="363">
        <v>1.7347999999999999</v>
      </c>
      <c r="W94" s="369"/>
      <c r="X94" s="368">
        <v>-32.69</v>
      </c>
      <c r="Y94" s="404"/>
      <c r="Z94" s="405"/>
    </row>
    <row r="95" spans="1:26">
      <c r="A95" s="39" t="s">
        <v>93</v>
      </c>
      <c r="B95" s="126">
        <v>1.4702999999999999</v>
      </c>
      <c r="C95" s="207"/>
      <c r="D95" s="126">
        <v>1.6718</v>
      </c>
      <c r="E95" s="207"/>
      <c r="F95" s="126">
        <v>1.6579999999999999</v>
      </c>
      <c r="G95" s="207"/>
      <c r="H95" s="126">
        <v>1.7000999999999999</v>
      </c>
      <c r="I95" s="207"/>
      <c r="J95" s="126">
        <v>1.7948999999999999</v>
      </c>
      <c r="K95" s="207"/>
      <c r="L95" s="128">
        <v>-20.149999999999999</v>
      </c>
      <c r="M95" s="167"/>
      <c r="N95" s="237"/>
      <c r="O95" s="207"/>
      <c r="P95" s="128">
        <v>-32.46</v>
      </c>
      <c r="Q95" s="167"/>
      <c r="R95" s="237"/>
      <c r="S95" s="207"/>
      <c r="T95" s="327">
        <v>1.56</v>
      </c>
      <c r="U95" s="24"/>
      <c r="V95" s="126">
        <v>1.8035000000000001</v>
      </c>
      <c r="W95" s="24"/>
      <c r="X95" s="128">
        <v>-24.35</v>
      </c>
      <c r="Y95" s="29"/>
      <c r="Z95" s="102"/>
    </row>
    <row r="96" spans="1:26">
      <c r="A96" s="344" t="s">
        <v>72</v>
      </c>
      <c r="B96" s="363">
        <v>1.3599999999999999E-2</v>
      </c>
      <c r="C96" s="337"/>
      <c r="D96" s="363">
        <v>1.2200000000000001E-2</v>
      </c>
      <c r="E96" s="337"/>
      <c r="F96" s="363">
        <v>1.6299999999999999E-2</v>
      </c>
      <c r="G96" s="337"/>
      <c r="H96" s="363">
        <v>1.4E-2</v>
      </c>
      <c r="I96" s="337"/>
      <c r="J96" s="363">
        <v>1.54E-2</v>
      </c>
      <c r="K96" s="337"/>
      <c r="L96" s="368">
        <v>0.14000000000000001</v>
      </c>
      <c r="M96" s="366"/>
      <c r="N96" s="367"/>
      <c r="O96" s="337"/>
      <c r="P96" s="368">
        <v>-0.18</v>
      </c>
      <c r="Q96" s="366"/>
      <c r="R96" s="367"/>
      <c r="S96" s="337"/>
      <c r="T96" s="363">
        <v>1.29E-2</v>
      </c>
      <c r="U96" s="369"/>
      <c r="V96" s="363">
        <v>1.6E-2</v>
      </c>
      <c r="W96" s="369"/>
      <c r="X96" s="368">
        <v>-0.31</v>
      </c>
      <c r="Y96" s="404"/>
      <c r="Z96" s="405"/>
    </row>
    <row r="97" spans="1:26">
      <c r="A97" s="24"/>
      <c r="B97" s="131"/>
      <c r="C97" s="207"/>
      <c r="D97" s="131"/>
      <c r="E97" s="207"/>
      <c r="F97" s="131"/>
      <c r="G97" s="207"/>
      <c r="H97" s="131"/>
      <c r="I97" s="207"/>
      <c r="J97" s="131"/>
      <c r="K97" s="207"/>
      <c r="L97" s="131"/>
      <c r="M97" s="207"/>
      <c r="N97" s="167"/>
      <c r="O97" s="207"/>
      <c r="P97" s="131"/>
      <c r="Q97" s="207"/>
      <c r="R97" s="167"/>
      <c r="S97" s="207"/>
      <c r="T97" s="445"/>
      <c r="U97" s="24"/>
      <c r="V97" s="140"/>
      <c r="W97" s="24"/>
      <c r="X97" s="133"/>
      <c r="Y97" s="24"/>
      <c r="Z97" s="29"/>
    </row>
    <row r="98" spans="1:26">
      <c r="A98" s="686" t="s">
        <v>274</v>
      </c>
      <c r="B98" s="687"/>
      <c r="C98" s="687"/>
      <c r="D98" s="687"/>
      <c r="E98" s="687"/>
      <c r="F98" s="687"/>
      <c r="G98" s="687"/>
      <c r="H98" s="687"/>
      <c r="I98" s="687"/>
      <c r="J98" s="687"/>
      <c r="K98" s="687"/>
      <c r="L98" s="687"/>
      <c r="M98" s="687"/>
      <c r="N98" s="687"/>
      <c r="O98" s="687"/>
      <c r="P98" s="687"/>
      <c r="Q98" s="687"/>
      <c r="R98" s="687"/>
      <c r="S98" s="687"/>
      <c r="T98" s="687"/>
      <c r="U98" s="687"/>
      <c r="V98" s="687"/>
      <c r="W98" s="687"/>
      <c r="X98" s="687"/>
      <c r="Y98" s="687"/>
      <c r="Z98" s="687"/>
    </row>
    <row r="99" spans="1:26">
      <c r="A99" s="688"/>
      <c r="B99" s="689"/>
      <c r="C99" s="690"/>
      <c r="D99" s="691"/>
      <c r="E99" s="690"/>
      <c r="F99" s="691"/>
      <c r="G99" s="690"/>
      <c r="H99" s="691"/>
      <c r="I99" s="690"/>
      <c r="J99" s="691"/>
      <c r="K99" s="690"/>
      <c r="L99" s="689"/>
      <c r="M99" s="690"/>
      <c r="N99" s="692"/>
      <c r="O99" s="690"/>
      <c r="P99" s="689"/>
      <c r="Q99" s="690"/>
      <c r="R99" s="692"/>
      <c r="S99" s="690"/>
      <c r="T99" s="693"/>
      <c r="U99" s="176"/>
      <c r="V99" s="446"/>
      <c r="W99" s="176"/>
      <c r="X99" s="447"/>
      <c r="Y99" s="176"/>
      <c r="Z99" s="191"/>
    </row>
    <row r="100" spans="1:26">
      <c r="A100" s="694"/>
      <c r="B100" s="689"/>
      <c r="C100" s="690"/>
      <c r="D100" s="691"/>
      <c r="E100" s="690"/>
      <c r="F100" s="691"/>
      <c r="G100" s="690"/>
      <c r="H100" s="691"/>
      <c r="I100" s="690"/>
      <c r="J100" s="691"/>
      <c r="K100" s="690"/>
      <c r="L100" s="689"/>
      <c r="M100" s="690"/>
      <c r="N100" s="692"/>
      <c r="O100" s="690"/>
      <c r="P100" s="689"/>
      <c r="Q100" s="690"/>
      <c r="R100" s="692"/>
      <c r="S100" s="690"/>
      <c r="T100" s="693"/>
      <c r="U100" s="690"/>
      <c r="V100" s="693"/>
      <c r="W100" s="690"/>
      <c r="X100" s="689"/>
      <c r="Y100" s="690"/>
      <c r="Z100" s="692"/>
    </row>
    <row r="101" spans="1:26">
      <c r="A101" s="24"/>
      <c r="B101" s="131"/>
      <c r="C101" s="207"/>
      <c r="D101" s="131"/>
      <c r="E101" s="207"/>
      <c r="F101" s="131"/>
      <c r="G101" s="207"/>
      <c r="H101" s="131"/>
      <c r="I101" s="207"/>
      <c r="J101" s="131"/>
      <c r="K101" s="207"/>
      <c r="L101" s="131"/>
      <c r="M101" s="207"/>
      <c r="N101" s="167"/>
      <c r="O101" s="207"/>
      <c r="P101" s="131"/>
      <c r="Q101" s="207"/>
      <c r="R101" s="167"/>
      <c r="S101" s="207"/>
      <c r="T101" s="140"/>
      <c r="U101" s="176"/>
      <c r="V101" s="448"/>
      <c r="W101" s="176"/>
      <c r="X101" s="447"/>
      <c r="Y101" s="176"/>
      <c r="Z101" s="191"/>
    </row>
    <row r="102" spans="1:26">
      <c r="A102" s="369"/>
      <c r="B102" s="449"/>
      <c r="C102" s="337"/>
      <c r="D102" s="449"/>
      <c r="E102" s="337"/>
      <c r="F102" s="449"/>
      <c r="G102" s="337"/>
      <c r="H102" s="449"/>
      <c r="I102" s="337"/>
      <c r="J102" s="449"/>
      <c r="K102" s="337"/>
      <c r="L102" s="449"/>
      <c r="M102" s="337"/>
      <c r="N102" s="366"/>
      <c r="O102" s="337"/>
      <c r="P102" s="449"/>
      <c r="Q102" s="337"/>
      <c r="R102" s="366"/>
      <c r="S102" s="337"/>
      <c r="T102" s="364"/>
      <c r="U102" s="450"/>
      <c r="V102" s="451"/>
      <c r="W102" s="450"/>
      <c r="X102" s="452"/>
      <c r="Y102" s="450"/>
      <c r="Z102" s="453"/>
    </row>
    <row r="103" spans="1:26">
      <c r="A103" s="695" t="s">
        <v>275</v>
      </c>
      <c r="B103" s="691"/>
      <c r="C103" s="690"/>
      <c r="D103" s="691"/>
      <c r="E103" s="690"/>
      <c r="F103" s="691"/>
      <c r="G103" s="690"/>
      <c r="H103" s="691"/>
      <c r="I103" s="690"/>
      <c r="J103" s="691"/>
      <c r="K103" s="690"/>
      <c r="L103" s="689"/>
      <c r="M103" s="690"/>
      <c r="N103" s="692"/>
      <c r="O103" s="690"/>
      <c r="P103" s="689"/>
      <c r="Q103" s="690"/>
      <c r="R103" s="692"/>
      <c r="S103" s="690"/>
      <c r="T103" s="693"/>
      <c r="U103" s="690"/>
      <c r="V103" s="693"/>
      <c r="W103" s="690"/>
      <c r="X103" s="689"/>
      <c r="Y103" s="690"/>
      <c r="Z103" s="692"/>
    </row>
    <row r="104" spans="1:26">
      <c r="A104" s="696" t="s">
        <v>98</v>
      </c>
      <c r="B104" s="691"/>
      <c r="C104" s="690"/>
      <c r="D104" s="691"/>
      <c r="E104" s="690"/>
      <c r="F104" s="691"/>
      <c r="G104" s="690"/>
      <c r="H104" s="691"/>
      <c r="I104" s="690"/>
      <c r="J104" s="691"/>
      <c r="K104" s="690"/>
      <c r="L104" s="689"/>
      <c r="M104" s="690"/>
      <c r="N104" s="692"/>
      <c r="O104" s="690"/>
      <c r="P104" s="689"/>
      <c r="Q104" s="690"/>
      <c r="R104" s="692"/>
      <c r="S104" s="690"/>
      <c r="T104" s="693"/>
      <c r="U104" s="690"/>
      <c r="V104" s="693"/>
      <c r="W104" s="690"/>
      <c r="X104" s="689"/>
      <c r="Y104" s="690"/>
      <c r="Z104" s="692"/>
    </row>
    <row r="105" spans="1:26">
      <c r="A105" s="24"/>
      <c r="B105" s="649" t="s">
        <v>19</v>
      </c>
      <c r="C105" s="676"/>
      <c r="D105" s="677"/>
      <c r="E105" s="676"/>
      <c r="F105" s="677"/>
      <c r="G105" s="676"/>
      <c r="H105" s="677"/>
      <c r="I105" s="676"/>
      <c r="J105" s="677"/>
      <c r="K105" s="676"/>
      <c r="L105" s="678"/>
      <c r="M105" s="676"/>
      <c r="N105" s="679"/>
      <c r="O105" s="676"/>
      <c r="P105" s="678"/>
      <c r="Q105" s="676"/>
      <c r="R105" s="679"/>
      <c r="S105" s="18"/>
      <c r="T105" s="649" t="s">
        <v>20</v>
      </c>
      <c r="U105" s="676"/>
      <c r="V105" s="680"/>
      <c r="W105" s="676"/>
      <c r="X105" s="678"/>
      <c r="Y105" s="676"/>
      <c r="Z105" s="679"/>
    </row>
    <row r="106" spans="1:26" ht="14.25">
      <c r="A106" s="440" t="s">
        <v>276</v>
      </c>
      <c r="B106" s="339"/>
      <c r="C106" s="383"/>
      <c r="D106" s="339"/>
      <c r="E106" s="340"/>
      <c r="F106" s="339"/>
      <c r="G106" s="341" t="s">
        <v>21</v>
      </c>
      <c r="H106" s="339"/>
      <c r="I106" s="341" t="s">
        <v>21</v>
      </c>
      <c r="J106" s="339"/>
      <c r="K106" s="341" t="s">
        <v>21</v>
      </c>
      <c r="L106" s="681" t="s">
        <v>22</v>
      </c>
      <c r="M106" s="676"/>
      <c r="N106" s="679"/>
      <c r="O106" s="676"/>
      <c r="P106" s="678"/>
      <c r="Q106" s="676"/>
      <c r="R106" s="679"/>
      <c r="S106" s="341" t="s">
        <v>21</v>
      </c>
      <c r="T106" s="339"/>
      <c r="U106" s="341" t="s">
        <v>21</v>
      </c>
      <c r="V106" s="341" t="s">
        <v>21</v>
      </c>
      <c r="W106" s="341" t="s">
        <v>21</v>
      </c>
      <c r="X106" s="682" t="s">
        <v>23</v>
      </c>
      <c r="Y106" s="683"/>
      <c r="Z106" s="684"/>
    </row>
    <row r="107" spans="1:26">
      <c r="A107" s="24"/>
      <c r="B107" s="17" t="s">
        <v>24</v>
      </c>
      <c r="C107" s="19" t="s">
        <v>21</v>
      </c>
      <c r="D107" s="17" t="s">
        <v>25</v>
      </c>
      <c r="E107" s="19" t="s">
        <v>21</v>
      </c>
      <c r="F107" s="17" t="s">
        <v>26</v>
      </c>
      <c r="G107" s="19" t="s">
        <v>21</v>
      </c>
      <c r="H107" s="17" t="s">
        <v>27</v>
      </c>
      <c r="I107" s="19" t="s">
        <v>21</v>
      </c>
      <c r="J107" s="17" t="s">
        <v>28</v>
      </c>
      <c r="K107" s="19" t="s">
        <v>21</v>
      </c>
      <c r="L107" s="656" t="s">
        <v>25</v>
      </c>
      <c r="M107" s="683"/>
      <c r="N107" s="684"/>
      <c r="O107" s="21" t="s">
        <v>21</v>
      </c>
      <c r="P107" s="656" t="s">
        <v>28</v>
      </c>
      <c r="Q107" s="683"/>
      <c r="R107" s="684"/>
      <c r="S107" s="19" t="s">
        <v>21</v>
      </c>
      <c r="T107" s="17" t="s">
        <v>29</v>
      </c>
      <c r="U107" s="19" t="s">
        <v>21</v>
      </c>
      <c r="V107" s="17" t="s">
        <v>30</v>
      </c>
      <c r="W107" s="19" t="s">
        <v>21</v>
      </c>
      <c r="X107" s="656" t="s">
        <v>30</v>
      </c>
      <c r="Y107" s="685" t="s">
        <v>21</v>
      </c>
      <c r="Z107" s="685" t="s">
        <v>21</v>
      </c>
    </row>
    <row r="108" spans="1:26">
      <c r="A108" s="369"/>
      <c r="B108" s="386"/>
      <c r="C108" s="342"/>
      <c r="D108" s="386"/>
      <c r="E108" s="342"/>
      <c r="F108" s="386"/>
      <c r="G108" s="342"/>
      <c r="H108" s="390"/>
      <c r="I108" s="387"/>
      <c r="J108" s="390"/>
      <c r="K108" s="387"/>
      <c r="L108" s="384" t="s">
        <v>31</v>
      </c>
      <c r="M108" s="395"/>
      <c r="N108" s="384" t="s">
        <v>32</v>
      </c>
      <c r="O108" s="387"/>
      <c r="P108" s="384" t="s">
        <v>31</v>
      </c>
      <c r="Q108" s="395"/>
      <c r="R108" s="384" t="s">
        <v>32</v>
      </c>
      <c r="S108" s="387"/>
      <c r="T108" s="390"/>
      <c r="U108" s="387"/>
      <c r="V108" s="387"/>
      <c r="W108" s="387"/>
      <c r="X108" s="343" t="s">
        <v>31</v>
      </c>
      <c r="Y108" s="341" t="s">
        <v>21</v>
      </c>
      <c r="Z108" s="376" t="s">
        <v>32</v>
      </c>
    </row>
    <row r="109" spans="1:26">
      <c r="A109" s="39" t="s">
        <v>109</v>
      </c>
      <c r="B109" s="158">
        <v>-73</v>
      </c>
      <c r="C109" s="207"/>
      <c r="D109" s="158">
        <v>2</v>
      </c>
      <c r="E109" s="207"/>
      <c r="F109" s="158">
        <v>-16</v>
      </c>
      <c r="G109" s="207"/>
      <c r="H109" s="158">
        <v>-14</v>
      </c>
      <c r="I109" s="207"/>
      <c r="J109" s="158">
        <v>-4</v>
      </c>
      <c r="K109" s="391"/>
      <c r="L109" s="231">
        <v>-75</v>
      </c>
      <c r="M109" s="392"/>
      <c r="N109" s="454" t="s">
        <v>38</v>
      </c>
      <c r="O109" s="232"/>
      <c r="P109" s="161">
        <v>-69</v>
      </c>
      <c r="Q109" s="392"/>
      <c r="R109" s="454" t="s">
        <v>38</v>
      </c>
      <c r="S109" s="391"/>
      <c r="T109" s="158">
        <v>-71</v>
      </c>
      <c r="U109" s="207"/>
      <c r="V109" s="158">
        <v>-4</v>
      </c>
      <c r="W109" s="18"/>
      <c r="X109" s="158">
        <v>-67</v>
      </c>
      <c r="Y109" s="115"/>
      <c r="Z109" s="455" t="s">
        <v>38</v>
      </c>
    </row>
    <row r="110" spans="1:26">
      <c r="A110" s="344" t="s">
        <v>243</v>
      </c>
      <c r="B110" s="357">
        <v>18</v>
      </c>
      <c r="C110" s="337"/>
      <c r="D110" s="357">
        <v>15</v>
      </c>
      <c r="E110" s="337"/>
      <c r="F110" s="357">
        <v>23</v>
      </c>
      <c r="G110" s="337"/>
      <c r="H110" s="357">
        <v>24</v>
      </c>
      <c r="I110" s="337"/>
      <c r="J110" s="357">
        <v>36</v>
      </c>
      <c r="K110" s="393"/>
      <c r="L110" s="358">
        <v>3</v>
      </c>
      <c r="M110" s="394"/>
      <c r="N110" s="442">
        <v>0.2</v>
      </c>
      <c r="O110" s="393"/>
      <c r="P110" s="357">
        <v>-18</v>
      </c>
      <c r="Q110" s="394"/>
      <c r="R110" s="442">
        <v>-0.5</v>
      </c>
      <c r="S110" s="393"/>
      <c r="T110" s="357">
        <v>33</v>
      </c>
      <c r="U110" s="342"/>
      <c r="V110" s="357">
        <v>67</v>
      </c>
      <c r="W110" s="387"/>
      <c r="X110" s="357">
        <v>-34</v>
      </c>
      <c r="Y110" s="395"/>
      <c r="Z110" s="351">
        <v>-0.51</v>
      </c>
    </row>
    <row r="111" spans="1:26">
      <c r="A111" s="39" t="s">
        <v>34</v>
      </c>
      <c r="B111" s="166">
        <v>-55</v>
      </c>
      <c r="C111" s="207"/>
      <c r="D111" s="166">
        <v>17</v>
      </c>
      <c r="E111" s="207"/>
      <c r="F111" s="166">
        <v>7</v>
      </c>
      <c r="G111" s="207"/>
      <c r="H111" s="166">
        <v>10</v>
      </c>
      <c r="I111" s="207"/>
      <c r="J111" s="166">
        <v>32</v>
      </c>
      <c r="K111" s="207"/>
      <c r="L111" s="325">
        <v>-72</v>
      </c>
      <c r="M111" s="349"/>
      <c r="N111" s="96" t="s">
        <v>38</v>
      </c>
      <c r="O111" s="207"/>
      <c r="P111" s="325">
        <v>-87</v>
      </c>
      <c r="Q111" s="349"/>
      <c r="R111" s="96" t="s">
        <v>38</v>
      </c>
      <c r="S111" s="207"/>
      <c r="T111" s="166">
        <v>-38</v>
      </c>
      <c r="U111" s="295"/>
      <c r="V111" s="166">
        <v>63</v>
      </c>
      <c r="W111" s="108"/>
      <c r="X111" s="166">
        <v>-101</v>
      </c>
      <c r="Y111" s="110"/>
      <c r="Z111" s="39" t="s">
        <v>38</v>
      </c>
    </row>
    <row r="112" spans="1:26">
      <c r="A112" s="344" t="s">
        <v>35</v>
      </c>
      <c r="B112" s="357">
        <v>31</v>
      </c>
      <c r="C112" s="337"/>
      <c r="D112" s="357">
        <v>53</v>
      </c>
      <c r="E112" s="337"/>
      <c r="F112" s="357">
        <v>49</v>
      </c>
      <c r="G112" s="337"/>
      <c r="H112" s="357">
        <v>42</v>
      </c>
      <c r="I112" s="337"/>
      <c r="J112" s="357">
        <v>19</v>
      </c>
      <c r="K112" s="337"/>
      <c r="L112" s="358">
        <v>-22</v>
      </c>
      <c r="M112" s="337"/>
      <c r="N112" s="351">
        <v>-0.42</v>
      </c>
      <c r="O112" s="337"/>
      <c r="P112" s="357">
        <v>12</v>
      </c>
      <c r="Q112" s="337"/>
      <c r="R112" s="351">
        <v>0.63</v>
      </c>
      <c r="S112" s="337"/>
      <c r="T112" s="380">
        <v>84</v>
      </c>
      <c r="U112" s="369"/>
      <c r="V112" s="357">
        <v>47</v>
      </c>
      <c r="W112" s="369"/>
      <c r="X112" s="357">
        <v>37</v>
      </c>
      <c r="Y112" s="369"/>
      <c r="Z112" s="351">
        <v>0.79</v>
      </c>
    </row>
    <row r="113" spans="1:26">
      <c r="A113" s="39" t="str">
        <f>IF(AND(B113&lt;0,D113&lt;0,F113&lt;0,H113&lt;0,J113&lt;0,T113&lt;0,V113&lt;0),"Loss before provision for credit losses",IF(AND(B113&gt;-1,D113&gt;-1,F113&gt;-1,H113&gt;-1,J113&gt;-1,T113&gt;-1,V113&gt;-1),"Profit before provision for credit losses",IF(AND(B113&lt;0,OR(D113&gt;-1,F113&gt;-1,H113&gt;-1,J113&gt;-1,T113&gt;-1,V113&gt;-1)),"(Loss) profit before provision for credit losses","Profit (loss) before provision for credit losses")))</f>
        <v>(Loss) profit before provision for credit losses</v>
      </c>
      <c r="B113" s="166">
        <v>-86</v>
      </c>
      <c r="C113" s="207"/>
      <c r="D113" s="166">
        <v>-36</v>
      </c>
      <c r="E113" s="207"/>
      <c r="F113" s="166">
        <v>-42</v>
      </c>
      <c r="G113" s="207"/>
      <c r="H113" s="166">
        <v>-32</v>
      </c>
      <c r="I113" s="207"/>
      <c r="J113" s="166">
        <v>13</v>
      </c>
      <c r="K113" s="207"/>
      <c r="L113" s="325">
        <v>-50</v>
      </c>
      <c r="M113" s="349"/>
      <c r="N113" s="79">
        <v>-1.39</v>
      </c>
      <c r="O113" s="207"/>
      <c r="P113" s="325">
        <v>-99</v>
      </c>
      <c r="Q113" s="349"/>
      <c r="R113" s="96" t="s">
        <v>38</v>
      </c>
      <c r="S113" s="207"/>
      <c r="T113" s="166">
        <v>-122</v>
      </c>
      <c r="U113" s="107"/>
      <c r="V113" s="166">
        <v>16</v>
      </c>
      <c r="W113" s="108"/>
      <c r="X113" s="166">
        <v>-138</v>
      </c>
      <c r="Y113" s="110"/>
      <c r="Z113" s="96" t="s">
        <v>38</v>
      </c>
    </row>
    <row r="114" spans="1:26">
      <c r="A114" s="344" t="s">
        <v>37</v>
      </c>
      <c r="B114" s="357">
        <v>314</v>
      </c>
      <c r="C114" s="350"/>
      <c r="D114" s="357">
        <v>460</v>
      </c>
      <c r="E114" s="350"/>
      <c r="F114" s="357">
        <v>-11</v>
      </c>
      <c r="G114" s="350"/>
      <c r="H114" s="357">
        <v>-9</v>
      </c>
      <c r="I114" s="350"/>
      <c r="J114" s="357">
        <v>-6</v>
      </c>
      <c r="K114" s="337"/>
      <c r="L114" s="358">
        <v>-146</v>
      </c>
      <c r="M114" s="348"/>
      <c r="N114" s="351">
        <v>-0.32</v>
      </c>
      <c r="O114" s="337"/>
      <c r="P114" s="357">
        <v>320</v>
      </c>
      <c r="Q114" s="348"/>
      <c r="R114" s="352" t="s">
        <v>38</v>
      </c>
      <c r="S114" s="337"/>
      <c r="T114" s="357">
        <v>774</v>
      </c>
      <c r="U114" s="350"/>
      <c r="V114" s="357">
        <v>-9</v>
      </c>
      <c r="W114" s="342"/>
      <c r="X114" s="357">
        <v>783</v>
      </c>
      <c r="Y114" s="396"/>
      <c r="Z114" s="344" t="s">
        <v>38</v>
      </c>
    </row>
    <row r="115" spans="1:26">
      <c r="A115" s="39" t="str">
        <f>IF(AND(B115&lt;0,D115&lt;0,F115&lt;0,H115&lt;0,J115&lt;0,T115&lt;0,V115&lt;0),"Loss before "&amp;LOWER(A116),IF(AND(B115&gt;-1,D115&gt;-1,F115&gt;-1,H115&gt;-1,J115&gt;-1,T115&gt;-1,V115&gt;-1),"Income before "&amp;LOWER(A116),IF(AND(B115&lt;0,OR(D115&gt;-1,F115&gt;-1,H115&gt;-1,J115&gt;-1,T115&gt;-1,V115&gt;-1)),"(Loss) income before "&amp;LOWER(A116),"Income (loss) before "&amp;LOWER(A116))))</f>
        <v>(Loss) income before income tax benefit</v>
      </c>
      <c r="B115" s="166">
        <v>-400</v>
      </c>
      <c r="C115" s="107"/>
      <c r="D115" s="166">
        <v>-496</v>
      </c>
      <c r="E115" s="107"/>
      <c r="F115" s="166">
        <v>-31</v>
      </c>
      <c r="G115" s="107"/>
      <c r="H115" s="166">
        <v>-23</v>
      </c>
      <c r="I115" s="107"/>
      <c r="J115" s="166">
        <v>19</v>
      </c>
      <c r="K115" s="391"/>
      <c r="L115" s="325">
        <v>96</v>
      </c>
      <c r="M115" s="391"/>
      <c r="N115" s="79">
        <v>0.19</v>
      </c>
      <c r="O115" s="391"/>
      <c r="P115" s="325">
        <v>-419</v>
      </c>
      <c r="Q115" s="391"/>
      <c r="R115" s="96" t="s">
        <v>38</v>
      </c>
      <c r="S115" s="391"/>
      <c r="T115" s="166">
        <v>-896</v>
      </c>
      <c r="U115" s="107"/>
      <c r="V115" s="166">
        <v>25</v>
      </c>
      <c r="W115" s="18"/>
      <c r="X115" s="166">
        <v>-921</v>
      </c>
      <c r="Y115" s="18"/>
      <c r="Z115" s="39" t="s">
        <v>38</v>
      </c>
    </row>
    <row r="116" spans="1:26">
      <c r="A116" s="344" t="str">
        <f>IF(AND(B116&lt;0,D116&lt;0,F116&lt;0,H116&lt;0,J116&lt;0,T116&lt;0,V116&lt;0),"Income tax benefit",IF(AND(B116&gt;-1,D116&gt;-1,F116&gt;-1,H116&gt;-1,J116&gt;-1,T116&gt;-1,V116&gt;-1),"Income tax expense",IF(AND(B116&lt;0,OR(D116&gt;-1,F116&gt;-1,H116&gt;-1,J116&gt;-1,T116&gt;-1,V116&gt;-1)),"Income tax (benefit) expense","Income tax expense (benefit)")))</f>
        <v>Income tax benefit</v>
      </c>
      <c r="B116" s="380">
        <v>-112</v>
      </c>
      <c r="C116" s="350"/>
      <c r="D116" s="380">
        <v>-115</v>
      </c>
      <c r="E116" s="350"/>
      <c r="F116" s="380">
        <v>-41</v>
      </c>
      <c r="G116" s="350"/>
      <c r="H116" s="380">
        <v>-25</v>
      </c>
      <c r="I116" s="350"/>
      <c r="J116" s="380">
        <v>-5</v>
      </c>
      <c r="K116" s="393"/>
      <c r="L116" s="456">
        <v>3</v>
      </c>
      <c r="M116" s="393"/>
      <c r="N116" s="351">
        <v>0.03</v>
      </c>
      <c r="O116" s="393"/>
      <c r="P116" s="380">
        <v>-107</v>
      </c>
      <c r="Q116" s="393"/>
      <c r="R116" s="352" t="s">
        <v>38</v>
      </c>
      <c r="S116" s="393"/>
      <c r="T116" s="380">
        <v>-227</v>
      </c>
      <c r="U116" s="350"/>
      <c r="V116" s="380">
        <v>-9</v>
      </c>
      <c r="W116" s="387"/>
      <c r="X116" s="380">
        <v>-218</v>
      </c>
      <c r="Y116" s="387"/>
      <c r="Z116" s="344" t="s">
        <v>38</v>
      </c>
    </row>
    <row r="117" spans="1:26" ht="13.5" thickBot="1">
      <c r="A117" s="39" t="str">
        <f>IF(AND(B117&lt;0,D117&lt;0,F117&lt;0,H117&lt;0,J117&lt;0,T117&lt;0,V117&lt;0),"Net loss",IF(AND(B117&gt;-1,D117&gt;-1,F117&gt;-1,H117&gt;-1,J117&gt;-1,T117&gt;-1,V117&gt;-1),"Net income",IF(AND(B117&lt;0,OR(D117&gt;-1,F117&gt;-1,H117&gt;-1,J117&gt;-1,T117&gt;-1,V117&gt;-1)),"Net (loss) income","Net income (loss)")))</f>
        <v>Net (loss) income</v>
      </c>
      <c r="B117" s="258">
        <v>-288</v>
      </c>
      <c r="C117" s="107"/>
      <c r="D117" s="258">
        <v>-381</v>
      </c>
      <c r="E117" s="107"/>
      <c r="F117" s="258">
        <v>10</v>
      </c>
      <c r="G117" s="107"/>
      <c r="H117" s="258">
        <v>2</v>
      </c>
      <c r="I117" s="107"/>
      <c r="J117" s="258">
        <v>24</v>
      </c>
      <c r="K117" s="207"/>
      <c r="L117" s="114">
        <v>93</v>
      </c>
      <c r="M117" s="349"/>
      <c r="N117" s="88">
        <v>0.24</v>
      </c>
      <c r="O117" s="207"/>
      <c r="P117" s="112">
        <v>-312</v>
      </c>
      <c r="Q117" s="349"/>
      <c r="R117" s="96" t="s">
        <v>38</v>
      </c>
      <c r="S117" s="207"/>
      <c r="T117" s="112">
        <v>-669</v>
      </c>
      <c r="U117" s="107"/>
      <c r="V117" s="112">
        <v>34</v>
      </c>
      <c r="W117" s="108"/>
      <c r="X117" s="112">
        <v>-703</v>
      </c>
      <c r="Y117" s="110"/>
      <c r="Z117" s="96" t="s">
        <v>38</v>
      </c>
    </row>
    <row r="118" spans="1:26" ht="13.5" thickTop="1">
      <c r="A118" s="360" t="s">
        <v>213</v>
      </c>
      <c r="B118" s="457"/>
      <c r="C118" s="337"/>
      <c r="D118" s="457"/>
      <c r="E118" s="337"/>
      <c r="F118" s="457"/>
      <c r="G118" s="337"/>
      <c r="H118" s="457"/>
      <c r="I118" s="337"/>
      <c r="J118" s="457"/>
      <c r="K118" s="337"/>
      <c r="L118" s="458"/>
      <c r="M118" s="337"/>
      <c r="N118" s="399"/>
      <c r="O118" s="337"/>
      <c r="P118" s="458"/>
      <c r="Q118" s="337"/>
      <c r="R118" s="399"/>
      <c r="S118" s="337"/>
      <c r="T118" s="459"/>
      <c r="U118" s="369"/>
      <c r="V118" s="460"/>
      <c r="W118" s="369"/>
      <c r="X118" s="461"/>
      <c r="Y118" s="369"/>
      <c r="Z118" s="403"/>
    </row>
    <row r="119" spans="1:26">
      <c r="A119" s="39" t="s">
        <v>86</v>
      </c>
      <c r="B119" s="158">
        <v>42879</v>
      </c>
      <c r="C119" s="407"/>
      <c r="D119" s="158">
        <v>39757</v>
      </c>
      <c r="E119" s="407"/>
      <c r="F119" s="158">
        <v>40170</v>
      </c>
      <c r="G119" s="407"/>
      <c r="H119" s="158">
        <v>40131</v>
      </c>
      <c r="I119" s="407"/>
      <c r="J119" s="158">
        <v>39869</v>
      </c>
      <c r="K119" s="207"/>
      <c r="L119" s="158">
        <v>3122</v>
      </c>
      <c r="M119" s="207"/>
      <c r="N119" s="88">
        <v>0.08</v>
      </c>
      <c r="O119" s="207"/>
      <c r="P119" s="158">
        <v>3010</v>
      </c>
      <c r="Q119" s="207"/>
      <c r="R119" s="88">
        <v>0.08</v>
      </c>
      <c r="S119" s="207"/>
      <c r="T119" s="158">
        <v>41319</v>
      </c>
      <c r="U119" s="24"/>
      <c r="V119" s="158">
        <v>39824</v>
      </c>
      <c r="W119" s="24"/>
      <c r="X119" s="161">
        <v>1495</v>
      </c>
      <c r="Y119" s="24"/>
      <c r="Z119" s="88">
        <v>0.04</v>
      </c>
    </row>
    <row r="120" spans="1:26" ht="14.25">
      <c r="A120" s="344" t="s">
        <v>277</v>
      </c>
      <c r="B120" s="357">
        <v>1759</v>
      </c>
      <c r="C120" s="350"/>
      <c r="D120" s="357">
        <v>1846</v>
      </c>
      <c r="E120" s="350"/>
      <c r="F120" s="357">
        <v>1951</v>
      </c>
      <c r="G120" s="350"/>
      <c r="H120" s="357">
        <v>1994</v>
      </c>
      <c r="I120" s="350"/>
      <c r="J120" s="357">
        <v>2138</v>
      </c>
      <c r="K120" s="337"/>
      <c r="L120" s="357">
        <v>-87</v>
      </c>
      <c r="M120" s="337"/>
      <c r="N120" s="351">
        <v>-0.05</v>
      </c>
      <c r="O120" s="337"/>
      <c r="P120" s="357">
        <v>-379</v>
      </c>
      <c r="Q120" s="337"/>
      <c r="R120" s="351">
        <v>-0.18</v>
      </c>
      <c r="S120" s="337"/>
      <c r="T120" s="357">
        <v>1803</v>
      </c>
      <c r="U120" s="369"/>
      <c r="V120" s="357">
        <v>2207</v>
      </c>
      <c r="W120" s="369"/>
      <c r="X120" s="358">
        <v>-404</v>
      </c>
      <c r="Y120" s="369"/>
      <c r="Z120" s="351">
        <v>-0.18</v>
      </c>
    </row>
    <row r="121" spans="1:26">
      <c r="A121" s="39" t="s">
        <v>90</v>
      </c>
      <c r="B121" s="49">
        <v>8199</v>
      </c>
      <c r="C121" s="107"/>
      <c r="D121" s="49">
        <v>7857</v>
      </c>
      <c r="E121" s="107"/>
      <c r="F121" s="49">
        <v>7460</v>
      </c>
      <c r="G121" s="107"/>
      <c r="H121" s="49">
        <v>6835</v>
      </c>
      <c r="I121" s="107"/>
      <c r="J121" s="49">
        <v>7219</v>
      </c>
      <c r="K121" s="207"/>
      <c r="L121" s="49">
        <v>342</v>
      </c>
      <c r="M121" s="207"/>
      <c r="N121" s="79">
        <v>0.04</v>
      </c>
      <c r="O121" s="207"/>
      <c r="P121" s="49">
        <v>980</v>
      </c>
      <c r="Q121" s="207"/>
      <c r="R121" s="79">
        <v>0.14000000000000001</v>
      </c>
      <c r="S121" s="207"/>
      <c r="T121" s="49">
        <v>8028</v>
      </c>
      <c r="U121" s="24"/>
      <c r="V121" s="49">
        <v>7617</v>
      </c>
      <c r="W121" s="24"/>
      <c r="X121" s="109">
        <v>411</v>
      </c>
      <c r="Y121" s="24"/>
      <c r="Z121" s="79">
        <v>0.05</v>
      </c>
    </row>
    <row r="122" spans="1:26">
      <c r="A122" s="344" t="s">
        <v>244</v>
      </c>
      <c r="B122" s="357">
        <v>31712</v>
      </c>
      <c r="C122" s="350"/>
      <c r="D122" s="357">
        <v>28537</v>
      </c>
      <c r="E122" s="350"/>
      <c r="F122" s="357">
        <v>28798</v>
      </c>
      <c r="G122" s="350"/>
      <c r="H122" s="357">
        <v>28783</v>
      </c>
      <c r="I122" s="350"/>
      <c r="J122" s="357">
        <v>28642</v>
      </c>
      <c r="K122" s="337"/>
      <c r="L122" s="357">
        <v>3175</v>
      </c>
      <c r="M122" s="337"/>
      <c r="N122" s="351">
        <v>0.11</v>
      </c>
      <c r="O122" s="337"/>
      <c r="P122" s="357">
        <v>3070</v>
      </c>
      <c r="Q122" s="337"/>
      <c r="R122" s="351">
        <v>0.11</v>
      </c>
      <c r="S122" s="337"/>
      <c r="T122" s="357">
        <v>30124</v>
      </c>
      <c r="U122" s="369"/>
      <c r="V122" s="357">
        <v>28607</v>
      </c>
      <c r="W122" s="369"/>
      <c r="X122" s="358">
        <v>1517</v>
      </c>
      <c r="Y122" s="369"/>
      <c r="Z122" s="351">
        <v>0.05</v>
      </c>
    </row>
    <row r="123" spans="1:26">
      <c r="A123" s="24"/>
      <c r="B123" s="131"/>
      <c r="C123" s="207"/>
      <c r="D123" s="131"/>
      <c r="E123" s="207"/>
      <c r="F123" s="131"/>
      <c r="G123" s="207"/>
      <c r="H123" s="131"/>
      <c r="I123" s="207"/>
      <c r="J123" s="131"/>
      <c r="K123" s="207"/>
      <c r="L123" s="113"/>
      <c r="M123" s="207"/>
      <c r="N123" s="232"/>
      <c r="O123" s="207"/>
      <c r="P123" s="113"/>
      <c r="Q123" s="207"/>
      <c r="R123" s="232"/>
      <c r="S123" s="207"/>
      <c r="T123" s="140"/>
      <c r="U123" s="176"/>
      <c r="V123" s="446"/>
      <c r="W123" s="176"/>
      <c r="X123" s="462"/>
      <c r="Y123" s="176"/>
      <c r="Z123" s="463"/>
    </row>
    <row r="124" spans="1:26">
      <c r="A124" s="671" t="s">
        <v>278</v>
      </c>
      <c r="B124" s="641"/>
      <c r="C124" s="641"/>
      <c r="D124" s="641"/>
      <c r="E124" s="641"/>
      <c r="F124" s="641"/>
      <c r="G124" s="641"/>
      <c r="H124" s="641"/>
      <c r="I124" s="641"/>
      <c r="J124" s="641"/>
      <c r="K124" s="641"/>
      <c r="L124" s="641"/>
      <c r="M124" s="641"/>
      <c r="N124" s="641"/>
      <c r="O124" s="641"/>
      <c r="P124" s="641"/>
      <c r="Q124" s="641"/>
      <c r="R124" s="641"/>
      <c r="S124" s="641"/>
      <c r="T124" s="641"/>
      <c r="U124" s="641"/>
      <c r="V124" s="641"/>
      <c r="W124" s="641"/>
      <c r="X124" s="641"/>
      <c r="Y124" s="641"/>
      <c r="Z124" s="641"/>
    </row>
    <row r="125" spans="1:26">
      <c r="A125" s="654" t="s">
        <v>279</v>
      </c>
      <c r="B125" s="672"/>
      <c r="C125" s="673"/>
      <c r="D125" s="672"/>
      <c r="E125" s="673"/>
      <c r="F125" s="672"/>
      <c r="G125" s="673"/>
      <c r="H125" s="672"/>
      <c r="I125" s="673"/>
      <c r="J125" s="672"/>
      <c r="K125" s="673"/>
      <c r="L125" s="674"/>
      <c r="M125" s="673"/>
      <c r="N125" s="675"/>
      <c r="O125" s="673"/>
      <c r="P125" s="674"/>
      <c r="Q125" s="673"/>
      <c r="R125" s="675"/>
      <c r="S125" s="673"/>
      <c r="T125" s="675"/>
      <c r="U125" s="176"/>
      <c r="V125" s="446"/>
      <c r="W125" s="176"/>
      <c r="X125" s="462"/>
      <c r="Y125" s="176"/>
      <c r="Z125" s="463"/>
    </row>
  </sheetData>
  <mergeCells count="47">
    <mergeCell ref="A1:Z1"/>
    <mergeCell ref="A2:Z2"/>
    <mergeCell ref="B3:R3"/>
    <mergeCell ref="T3:Z3"/>
    <mergeCell ref="L4:R4"/>
    <mergeCell ref="X4:Z4"/>
    <mergeCell ref="L5:N5"/>
    <mergeCell ref="P5:R5"/>
    <mergeCell ref="X5:Z5"/>
    <mergeCell ref="A28:Z28"/>
    <mergeCell ref="A29:T29"/>
    <mergeCell ref="A30:Z30"/>
    <mergeCell ref="A33:Z33"/>
    <mergeCell ref="A34:Z34"/>
    <mergeCell ref="B35:R35"/>
    <mergeCell ref="T35:Z35"/>
    <mergeCell ref="L36:R36"/>
    <mergeCell ref="X36:Z36"/>
    <mergeCell ref="L37:N37"/>
    <mergeCell ref="P37:R37"/>
    <mergeCell ref="X37:Z37"/>
    <mergeCell ref="A65:Z65"/>
    <mergeCell ref="A66:Z66"/>
    <mergeCell ref="A67:Z67"/>
    <mergeCell ref="A71:Z71"/>
    <mergeCell ref="A72:Z72"/>
    <mergeCell ref="B73:R73"/>
    <mergeCell ref="T73:Z73"/>
    <mergeCell ref="L74:R74"/>
    <mergeCell ref="X74:Z74"/>
    <mergeCell ref="L75:N75"/>
    <mergeCell ref="P75:R75"/>
    <mergeCell ref="X75:Z75"/>
    <mergeCell ref="A98:Z98"/>
    <mergeCell ref="A99:T99"/>
    <mergeCell ref="A100:Z100"/>
    <mergeCell ref="A103:Z103"/>
    <mergeCell ref="A104:Z104"/>
    <mergeCell ref="A124:Z124"/>
    <mergeCell ref="A125:T125"/>
    <mergeCell ref="B105:R105"/>
    <mergeCell ref="T105:Z105"/>
    <mergeCell ref="L106:R106"/>
    <mergeCell ref="X106:Z106"/>
    <mergeCell ref="L107:N107"/>
    <mergeCell ref="P107:R107"/>
    <mergeCell ref="X107:Z107"/>
  </mergeCells>
  <pageMargins left="0.7" right="0.7" top="0.75" bottom="0.75" header="0.3" footer="0.3"/>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70" zoomScaleNormal="70" workbookViewId="0">
      <selection activeCell="S19" sqref="S19"/>
    </sheetView>
  </sheetViews>
  <sheetFormatPr defaultColWidth="21.5" defaultRowHeight="12.75"/>
  <cols>
    <col min="1" max="1" width="68.6640625" bestFit="1" customWidth="1"/>
    <col min="2" max="2" width="0.6640625" customWidth="1"/>
    <col min="3" max="3" width="14.5" bestFit="1" customWidth="1"/>
    <col min="4" max="4" width="0.6640625" customWidth="1"/>
    <col min="5" max="5" width="14.5" bestFit="1" customWidth="1"/>
    <col min="6" max="6" width="0.6640625" customWidth="1"/>
    <col min="7" max="7" width="14.1640625" bestFit="1" customWidth="1"/>
    <col min="8" max="8" width="0.6640625" customWidth="1"/>
    <col min="9" max="9" width="15.33203125" bestFit="1" customWidth="1"/>
    <col min="10" max="10" width="0.6640625" customWidth="1"/>
    <col min="11" max="11" width="14.1640625" bestFit="1" customWidth="1"/>
    <col min="12" max="12" width="0.6640625" customWidth="1"/>
    <col min="13" max="13" width="7.1640625" bestFit="1" customWidth="1"/>
    <col min="14" max="14" width="0.6640625" customWidth="1"/>
    <col min="15" max="15" width="6.83203125" bestFit="1" customWidth="1"/>
    <col min="16" max="16" width="0.6640625" customWidth="1"/>
    <col min="17" max="17" width="7.1640625" bestFit="1" customWidth="1"/>
    <col min="18" max="18" width="0.6640625" customWidth="1"/>
    <col min="19" max="19" width="6.5" bestFit="1" customWidth="1"/>
    <col min="20" max="20" width="9.83203125" customWidth="1"/>
  </cols>
  <sheetData>
    <row r="1" spans="1:21">
      <c r="A1" s="665" t="s">
        <v>280</v>
      </c>
      <c r="B1" s="641"/>
      <c r="C1" s="641"/>
      <c r="D1" s="641"/>
      <c r="E1" s="641"/>
      <c r="F1" s="641"/>
      <c r="G1" s="641"/>
      <c r="H1" s="641"/>
      <c r="I1" s="641"/>
      <c r="J1" s="641"/>
      <c r="K1" s="641"/>
      <c r="L1" s="641"/>
      <c r="M1" s="641"/>
      <c r="N1" s="641"/>
      <c r="O1" s="641"/>
      <c r="P1" s="641"/>
      <c r="Q1" s="641"/>
      <c r="R1" s="641"/>
      <c r="S1" s="641"/>
      <c r="T1" s="2"/>
      <c r="U1" s="2"/>
    </row>
    <row r="2" spans="1:21">
      <c r="A2" s="665" t="s">
        <v>246</v>
      </c>
      <c r="B2" s="640"/>
      <c r="C2" s="640"/>
      <c r="D2" s="640"/>
      <c r="E2" s="640"/>
      <c r="F2" s="640"/>
      <c r="G2" s="640"/>
      <c r="H2" s="640"/>
      <c r="I2" s="640"/>
      <c r="J2" s="640"/>
      <c r="K2" s="640"/>
      <c r="L2" s="640"/>
      <c r="M2" s="640"/>
      <c r="N2" s="640"/>
      <c r="O2" s="640"/>
      <c r="P2" s="640"/>
      <c r="Q2" s="640"/>
      <c r="R2" s="640"/>
      <c r="S2" s="640"/>
      <c r="T2" s="2"/>
      <c r="U2" s="2"/>
    </row>
    <row r="3" spans="1:21">
      <c r="A3" s="24"/>
      <c r="B3" s="24"/>
      <c r="C3" s="648"/>
      <c r="D3" s="641"/>
      <c r="E3" s="641"/>
      <c r="F3" s="641"/>
      <c r="G3" s="641"/>
      <c r="H3" s="641"/>
      <c r="I3" s="641"/>
      <c r="J3" s="641"/>
      <c r="K3" s="641"/>
      <c r="L3" s="641"/>
      <c r="M3" s="641"/>
      <c r="N3" s="641"/>
      <c r="O3" s="641"/>
      <c r="P3" s="641"/>
      <c r="Q3" s="641"/>
      <c r="R3" s="641"/>
      <c r="S3" s="641"/>
      <c r="T3" s="176"/>
      <c r="U3" s="2"/>
    </row>
    <row r="4" spans="1:21">
      <c r="A4" s="24"/>
      <c r="B4" s="24"/>
      <c r="C4" s="649" t="s">
        <v>137</v>
      </c>
      <c r="D4" s="651" t="s">
        <v>21</v>
      </c>
      <c r="E4" s="651" t="s">
        <v>21</v>
      </c>
      <c r="F4" s="651" t="s">
        <v>21</v>
      </c>
      <c r="G4" s="651" t="s">
        <v>21</v>
      </c>
      <c r="H4" s="651" t="s">
        <v>21</v>
      </c>
      <c r="I4" s="651" t="s">
        <v>21</v>
      </c>
      <c r="J4" s="651" t="s">
        <v>21</v>
      </c>
      <c r="K4" s="651" t="s">
        <v>21</v>
      </c>
      <c r="L4" s="18"/>
      <c r="M4" s="649" t="s">
        <v>138</v>
      </c>
      <c r="N4" s="650"/>
      <c r="O4" s="650"/>
      <c r="P4" s="650"/>
      <c r="Q4" s="650"/>
      <c r="R4" s="650"/>
      <c r="S4" s="650"/>
      <c r="T4" s="472"/>
      <c r="U4" s="2"/>
    </row>
    <row r="5" spans="1:21">
      <c r="A5" s="24"/>
      <c r="B5" s="24"/>
      <c r="C5" s="21" t="s">
        <v>139</v>
      </c>
      <c r="D5" s="159"/>
      <c r="E5" s="21" t="s">
        <v>140</v>
      </c>
      <c r="F5" s="249"/>
      <c r="G5" s="21" t="s">
        <v>141</v>
      </c>
      <c r="H5" s="249"/>
      <c r="I5" s="21" t="s">
        <v>142</v>
      </c>
      <c r="J5" s="249"/>
      <c r="K5" s="21" t="s">
        <v>143</v>
      </c>
      <c r="L5" s="18"/>
      <c r="M5" s="656" t="s">
        <v>140</v>
      </c>
      <c r="N5" s="650"/>
      <c r="O5" s="650"/>
      <c r="P5" s="227"/>
      <c r="Q5" s="656" t="s">
        <v>143</v>
      </c>
      <c r="R5" s="657"/>
      <c r="S5" s="657"/>
      <c r="T5" s="472"/>
      <c r="U5" s="2"/>
    </row>
    <row r="6" spans="1:21">
      <c r="A6" s="22"/>
      <c r="B6" s="24"/>
      <c r="C6" s="249"/>
      <c r="D6" s="159"/>
      <c r="E6" s="159"/>
      <c r="F6" s="159"/>
      <c r="G6" s="159"/>
      <c r="H6" s="159"/>
      <c r="I6" s="159"/>
      <c r="J6" s="159"/>
      <c r="K6" s="159"/>
      <c r="L6" s="159"/>
      <c r="M6" s="25" t="s">
        <v>62</v>
      </c>
      <c r="N6" s="127"/>
      <c r="O6" s="25" t="s">
        <v>32</v>
      </c>
      <c r="P6" s="159"/>
      <c r="Q6" s="25" t="s">
        <v>62</v>
      </c>
      <c r="R6" s="127"/>
      <c r="S6" s="25" t="s">
        <v>32</v>
      </c>
      <c r="T6" s="473"/>
      <c r="U6" s="2"/>
    </row>
    <row r="7" spans="1:21" ht="14.25">
      <c r="A7" s="440" t="s">
        <v>281</v>
      </c>
      <c r="B7" s="369"/>
      <c r="C7" s="474"/>
      <c r="D7" s="474"/>
      <c r="E7" s="474"/>
      <c r="F7" s="474"/>
      <c r="G7" s="474"/>
      <c r="H7" s="474"/>
      <c r="I7" s="474"/>
      <c r="J7" s="474"/>
      <c r="K7" s="474"/>
      <c r="L7" s="474"/>
      <c r="M7" s="475"/>
      <c r="N7" s="476"/>
      <c r="O7" s="475"/>
      <c r="P7" s="474"/>
      <c r="Q7" s="475"/>
      <c r="R7" s="476"/>
      <c r="S7" s="475"/>
      <c r="T7" s="477"/>
      <c r="U7" s="336"/>
    </row>
    <row r="8" spans="1:21">
      <c r="A8" s="70" t="s">
        <v>282</v>
      </c>
      <c r="B8" s="24"/>
      <c r="C8" s="158">
        <v>366</v>
      </c>
      <c r="D8" s="159"/>
      <c r="E8" s="158">
        <v>305</v>
      </c>
      <c r="F8" s="159"/>
      <c r="G8" s="158">
        <v>240</v>
      </c>
      <c r="H8" s="159"/>
      <c r="I8" s="158">
        <v>228</v>
      </c>
      <c r="J8" s="159"/>
      <c r="K8" s="158">
        <v>198</v>
      </c>
      <c r="L8" s="159"/>
      <c r="M8" s="161">
        <v>61</v>
      </c>
      <c r="N8" s="127"/>
      <c r="O8" s="97">
        <v>0.2</v>
      </c>
      <c r="P8" s="159"/>
      <c r="Q8" s="161">
        <v>168</v>
      </c>
      <c r="R8" s="127"/>
      <c r="S8" s="88">
        <v>0.85</v>
      </c>
      <c r="T8" s="409"/>
      <c r="U8" s="2"/>
    </row>
    <row r="9" spans="1:21">
      <c r="A9" s="422" t="s">
        <v>196</v>
      </c>
      <c r="B9" s="369"/>
      <c r="C9" s="357">
        <v>61</v>
      </c>
      <c r="D9" s="353"/>
      <c r="E9" s="357">
        <v>8</v>
      </c>
      <c r="F9" s="353"/>
      <c r="G9" s="357">
        <v>2</v>
      </c>
      <c r="H9" s="353"/>
      <c r="I9" s="357">
        <v>49</v>
      </c>
      <c r="J9" s="353"/>
      <c r="K9" s="357">
        <v>4</v>
      </c>
      <c r="L9" s="369"/>
      <c r="M9" s="358">
        <v>53</v>
      </c>
      <c r="N9" s="478"/>
      <c r="O9" s="352" t="s">
        <v>38</v>
      </c>
      <c r="P9" s="436"/>
      <c r="Q9" s="358">
        <v>57</v>
      </c>
      <c r="R9" s="478"/>
      <c r="S9" s="352" t="s">
        <v>38</v>
      </c>
      <c r="T9" s="366"/>
      <c r="U9" s="336"/>
    </row>
    <row r="10" spans="1:21">
      <c r="A10" s="70" t="s">
        <v>197</v>
      </c>
      <c r="B10" s="24"/>
      <c r="C10" s="40">
        <v>79</v>
      </c>
      <c r="D10" s="23"/>
      <c r="E10" s="40">
        <v>1</v>
      </c>
      <c r="F10" s="23"/>
      <c r="G10" s="40">
        <v>3</v>
      </c>
      <c r="H10" s="23"/>
      <c r="I10" s="40">
        <v>4</v>
      </c>
      <c r="J10" s="23"/>
      <c r="K10" s="40">
        <v>17</v>
      </c>
      <c r="L10" s="24"/>
      <c r="M10" s="321">
        <v>78</v>
      </c>
      <c r="N10" s="133"/>
      <c r="O10" s="96" t="s">
        <v>38</v>
      </c>
      <c r="P10" s="27"/>
      <c r="Q10" s="321">
        <v>62</v>
      </c>
      <c r="R10" s="133"/>
      <c r="S10" s="96" t="s">
        <v>38</v>
      </c>
      <c r="T10" s="167"/>
      <c r="U10" s="2"/>
    </row>
    <row r="11" spans="1:21">
      <c r="A11" s="479" t="s">
        <v>198</v>
      </c>
      <c r="B11" s="369"/>
      <c r="C11" s="357">
        <v>506</v>
      </c>
      <c r="D11" s="353"/>
      <c r="E11" s="357">
        <v>314</v>
      </c>
      <c r="F11" s="353"/>
      <c r="G11" s="357">
        <v>245</v>
      </c>
      <c r="H11" s="353"/>
      <c r="I11" s="357">
        <v>281</v>
      </c>
      <c r="J11" s="353"/>
      <c r="K11" s="357">
        <v>219</v>
      </c>
      <c r="L11" s="369"/>
      <c r="M11" s="358">
        <v>192</v>
      </c>
      <c r="N11" s="478"/>
      <c r="O11" s="351">
        <v>0.61</v>
      </c>
      <c r="P11" s="436"/>
      <c r="Q11" s="358">
        <v>287</v>
      </c>
      <c r="R11" s="478"/>
      <c r="S11" s="351">
        <v>1.31</v>
      </c>
      <c r="T11" s="366"/>
      <c r="U11" s="336"/>
    </row>
    <row r="12" spans="1:21" ht="14.25">
      <c r="A12" s="70" t="s">
        <v>283</v>
      </c>
      <c r="B12" s="24"/>
      <c r="C12" s="49">
        <v>112</v>
      </c>
      <c r="D12" s="23"/>
      <c r="E12" s="49">
        <v>101</v>
      </c>
      <c r="F12" s="23"/>
      <c r="G12" s="49">
        <v>93</v>
      </c>
      <c r="H12" s="23"/>
      <c r="I12" s="49">
        <v>91</v>
      </c>
      <c r="J12" s="23"/>
      <c r="K12" s="49">
        <v>98</v>
      </c>
      <c r="L12" s="24"/>
      <c r="M12" s="109">
        <v>11</v>
      </c>
      <c r="N12" s="133"/>
      <c r="O12" s="79">
        <v>0.11</v>
      </c>
      <c r="P12" s="27"/>
      <c r="Q12" s="109">
        <v>14</v>
      </c>
      <c r="R12" s="133"/>
      <c r="S12" s="79">
        <v>0.14000000000000001</v>
      </c>
      <c r="T12" s="167"/>
      <c r="U12" s="282"/>
    </row>
    <row r="13" spans="1:21">
      <c r="A13" s="422" t="s">
        <v>200</v>
      </c>
      <c r="B13" s="369"/>
      <c r="C13" s="357">
        <v>254</v>
      </c>
      <c r="D13" s="353"/>
      <c r="E13" s="357">
        <v>242</v>
      </c>
      <c r="F13" s="353"/>
      <c r="G13" s="357">
        <v>246</v>
      </c>
      <c r="H13" s="353"/>
      <c r="I13" s="357">
        <v>247</v>
      </c>
      <c r="J13" s="353"/>
      <c r="K13" s="357">
        <v>278</v>
      </c>
      <c r="L13" s="369"/>
      <c r="M13" s="358">
        <v>12</v>
      </c>
      <c r="N13" s="478"/>
      <c r="O13" s="351">
        <v>0.05</v>
      </c>
      <c r="P13" s="436"/>
      <c r="Q13" s="358">
        <v>-24</v>
      </c>
      <c r="R13" s="478"/>
      <c r="S13" s="351">
        <v>-0.09</v>
      </c>
      <c r="T13" s="366"/>
      <c r="U13" s="480"/>
    </row>
    <row r="14" spans="1:21">
      <c r="A14" s="70" t="s">
        <v>201</v>
      </c>
      <c r="B14" s="24"/>
      <c r="C14" s="49">
        <v>67</v>
      </c>
      <c r="D14" s="23"/>
      <c r="E14" s="49">
        <v>69</v>
      </c>
      <c r="F14" s="23"/>
      <c r="G14" s="49">
        <v>67</v>
      </c>
      <c r="H14" s="23"/>
      <c r="I14" s="49">
        <v>69</v>
      </c>
      <c r="J14" s="23"/>
      <c r="K14" s="49">
        <v>62</v>
      </c>
      <c r="L14" s="24"/>
      <c r="M14" s="109">
        <v>-2</v>
      </c>
      <c r="N14" s="133"/>
      <c r="O14" s="79">
        <v>-0.03</v>
      </c>
      <c r="P14" s="27"/>
      <c r="Q14" s="109">
        <v>5</v>
      </c>
      <c r="R14" s="133"/>
      <c r="S14" s="79">
        <v>0.08</v>
      </c>
      <c r="T14" s="167"/>
      <c r="U14" s="282"/>
    </row>
    <row r="15" spans="1:21">
      <c r="A15" s="422" t="s">
        <v>202</v>
      </c>
      <c r="B15" s="369"/>
      <c r="C15" s="357">
        <v>18</v>
      </c>
      <c r="D15" s="353"/>
      <c r="E15" s="357">
        <v>21</v>
      </c>
      <c r="F15" s="353"/>
      <c r="G15" s="357">
        <v>18</v>
      </c>
      <c r="H15" s="353"/>
      <c r="I15" s="357">
        <v>17</v>
      </c>
      <c r="J15" s="353"/>
      <c r="K15" s="357">
        <v>40</v>
      </c>
      <c r="L15" s="369"/>
      <c r="M15" s="358">
        <v>-3</v>
      </c>
      <c r="N15" s="478"/>
      <c r="O15" s="351">
        <v>-0.14000000000000001</v>
      </c>
      <c r="P15" s="436"/>
      <c r="Q15" s="358">
        <v>-22</v>
      </c>
      <c r="R15" s="478"/>
      <c r="S15" s="442">
        <v>-0.55000000000000004</v>
      </c>
      <c r="T15" s="366"/>
      <c r="U15" s="480"/>
    </row>
    <row r="16" spans="1:21">
      <c r="A16" s="70" t="s">
        <v>203</v>
      </c>
      <c r="B16" s="24"/>
      <c r="C16" s="40">
        <v>33</v>
      </c>
      <c r="D16" s="23"/>
      <c r="E16" s="40">
        <v>33</v>
      </c>
      <c r="F16" s="23"/>
      <c r="G16" s="40">
        <v>34</v>
      </c>
      <c r="H16" s="23"/>
      <c r="I16" s="40">
        <v>32</v>
      </c>
      <c r="J16" s="23"/>
      <c r="K16" s="40">
        <v>30</v>
      </c>
      <c r="L16" s="24"/>
      <c r="M16" s="321">
        <v>0</v>
      </c>
      <c r="N16" s="133"/>
      <c r="O16" s="77">
        <v>0</v>
      </c>
      <c r="P16" s="27"/>
      <c r="Q16" s="321">
        <v>3</v>
      </c>
      <c r="R16" s="133"/>
      <c r="S16" s="77">
        <v>0.1</v>
      </c>
      <c r="T16" s="447"/>
      <c r="U16" s="282"/>
    </row>
    <row r="17" spans="1:21">
      <c r="A17" s="479" t="s">
        <v>204</v>
      </c>
      <c r="B17" s="369"/>
      <c r="C17" s="357">
        <v>484</v>
      </c>
      <c r="D17" s="353"/>
      <c r="E17" s="357">
        <v>466</v>
      </c>
      <c r="F17" s="353"/>
      <c r="G17" s="357">
        <v>458</v>
      </c>
      <c r="H17" s="353"/>
      <c r="I17" s="357">
        <v>456</v>
      </c>
      <c r="J17" s="353"/>
      <c r="K17" s="357">
        <v>508</v>
      </c>
      <c r="L17" s="369"/>
      <c r="M17" s="358">
        <v>18</v>
      </c>
      <c r="N17" s="478"/>
      <c r="O17" s="351">
        <v>0.04</v>
      </c>
      <c r="P17" s="436"/>
      <c r="Q17" s="358">
        <v>-24</v>
      </c>
      <c r="R17" s="478"/>
      <c r="S17" s="351">
        <v>-0.05</v>
      </c>
      <c r="T17" s="452"/>
      <c r="U17" s="480"/>
    </row>
    <row r="18" spans="1:21">
      <c r="A18" s="199" t="s">
        <v>284</v>
      </c>
      <c r="B18" s="24"/>
      <c r="C18" s="201">
        <v>990</v>
      </c>
      <c r="D18" s="23"/>
      <c r="E18" s="201">
        <v>780</v>
      </c>
      <c r="F18" s="23"/>
      <c r="G18" s="201">
        <v>703</v>
      </c>
      <c r="H18" s="23"/>
      <c r="I18" s="201">
        <v>737</v>
      </c>
      <c r="J18" s="23"/>
      <c r="K18" s="201">
        <v>727</v>
      </c>
      <c r="L18" s="159"/>
      <c r="M18" s="323">
        <v>210</v>
      </c>
      <c r="N18" s="133"/>
      <c r="O18" s="79">
        <v>0.27</v>
      </c>
      <c r="P18" s="27"/>
      <c r="Q18" s="323">
        <v>263</v>
      </c>
      <c r="R18" s="133"/>
      <c r="S18" s="79">
        <v>0.36</v>
      </c>
      <c r="T18" s="447"/>
      <c r="U18" s="2"/>
    </row>
    <row r="19" spans="1:21" s="422" customFormat="1" ht="11.25">
      <c r="A19" s="422" t="s">
        <v>285</v>
      </c>
      <c r="C19" s="422">
        <v>33</v>
      </c>
      <c r="E19" s="422">
        <v>44</v>
      </c>
      <c r="G19" s="422">
        <v>45</v>
      </c>
      <c r="I19" s="422">
        <v>40</v>
      </c>
      <c r="K19" s="422">
        <v>32</v>
      </c>
      <c r="M19" s="422">
        <v>-11</v>
      </c>
      <c r="O19" s="422">
        <v>-0.25</v>
      </c>
      <c r="Q19" s="422">
        <v>1</v>
      </c>
      <c r="S19" s="734">
        <v>0.03</v>
      </c>
    </row>
    <row r="20" spans="1:21" s="639" customFormat="1">
      <c r="A20" s="630" t="s">
        <v>286</v>
      </c>
      <c r="B20" s="631"/>
      <c r="C20" s="632">
        <v>1023</v>
      </c>
      <c r="D20" s="633"/>
      <c r="E20" s="632">
        <v>824</v>
      </c>
      <c r="F20" s="633"/>
      <c r="G20" s="632">
        <v>748</v>
      </c>
      <c r="H20" s="633"/>
      <c r="I20" s="632">
        <v>777</v>
      </c>
      <c r="J20" s="633"/>
      <c r="K20" s="632">
        <v>759</v>
      </c>
      <c r="L20" s="633"/>
      <c r="M20" s="634">
        <v>199</v>
      </c>
      <c r="N20" s="635"/>
      <c r="O20" s="624">
        <v>0.24</v>
      </c>
      <c r="P20" s="636"/>
      <c r="Q20" s="634">
        <v>264</v>
      </c>
      <c r="R20" s="635"/>
      <c r="S20" s="624">
        <v>0.35</v>
      </c>
      <c r="T20" s="637"/>
      <c r="U20" s="638"/>
    </row>
    <row r="21" spans="1:21" ht="14.25">
      <c r="A21" s="224" t="s">
        <v>287</v>
      </c>
      <c r="B21" s="24"/>
      <c r="C21" s="113"/>
      <c r="D21" s="159"/>
      <c r="E21" s="113"/>
      <c r="F21" s="159"/>
      <c r="G21" s="113"/>
      <c r="H21" s="159"/>
      <c r="I21" s="113"/>
      <c r="J21" s="159"/>
      <c r="K21" s="113"/>
      <c r="L21" s="159"/>
      <c r="M21" s="159"/>
      <c r="N21" s="159"/>
      <c r="O21" s="104"/>
      <c r="P21" s="159"/>
      <c r="Q21" s="104"/>
      <c r="R21" s="104"/>
      <c r="S21" s="104"/>
      <c r="T21" s="471"/>
      <c r="U21" s="2"/>
    </row>
    <row r="22" spans="1:21">
      <c r="A22" s="422" t="s">
        <v>87</v>
      </c>
      <c r="B22" s="369"/>
      <c r="C22" s="346">
        <v>506</v>
      </c>
      <c r="D22" s="474"/>
      <c r="E22" s="346">
        <v>314</v>
      </c>
      <c r="F22" s="474"/>
      <c r="G22" s="346">
        <v>245</v>
      </c>
      <c r="H22" s="474"/>
      <c r="I22" s="346">
        <v>281</v>
      </c>
      <c r="J22" s="474"/>
      <c r="K22" s="346">
        <v>219</v>
      </c>
      <c r="L22" s="474"/>
      <c r="M22" s="347">
        <v>192</v>
      </c>
      <c r="N22" s="478"/>
      <c r="O22" s="356">
        <v>0.61</v>
      </c>
      <c r="P22" s="474"/>
      <c r="Q22" s="347">
        <v>287</v>
      </c>
      <c r="R22" s="478"/>
      <c r="S22" s="356">
        <v>1.31</v>
      </c>
      <c r="T22" s="452"/>
      <c r="U22" s="336"/>
    </row>
    <row r="23" spans="1:21">
      <c r="A23" s="70" t="s">
        <v>88</v>
      </c>
      <c r="B23" s="24"/>
      <c r="C23" s="49">
        <v>517</v>
      </c>
      <c r="D23" s="159"/>
      <c r="E23" s="49">
        <v>510</v>
      </c>
      <c r="F23" s="159"/>
      <c r="G23" s="49">
        <v>503</v>
      </c>
      <c r="H23" s="159"/>
      <c r="I23" s="49">
        <v>496</v>
      </c>
      <c r="J23" s="159"/>
      <c r="K23" s="49">
        <v>540</v>
      </c>
      <c r="L23" s="159"/>
      <c r="M23" s="109">
        <v>7</v>
      </c>
      <c r="N23" s="133"/>
      <c r="O23" s="79">
        <v>0.01</v>
      </c>
      <c r="P23" s="159"/>
      <c r="Q23" s="109">
        <v>-23</v>
      </c>
      <c r="R23" s="133"/>
      <c r="S23" s="79">
        <v>-0.04</v>
      </c>
      <c r="T23" s="447"/>
      <c r="U23" s="2"/>
    </row>
    <row r="24" spans="1:21">
      <c r="A24" s="479" t="s">
        <v>288</v>
      </c>
      <c r="B24" s="369"/>
      <c r="C24" s="345">
        <v>1023</v>
      </c>
      <c r="D24" s="474"/>
      <c r="E24" s="345">
        <v>824</v>
      </c>
      <c r="F24" s="474"/>
      <c r="G24" s="345">
        <v>748</v>
      </c>
      <c r="H24" s="474"/>
      <c r="I24" s="345">
        <v>777</v>
      </c>
      <c r="J24" s="474"/>
      <c r="K24" s="345">
        <v>759</v>
      </c>
      <c r="L24" s="474"/>
      <c r="M24" s="373">
        <v>199</v>
      </c>
      <c r="N24" s="478"/>
      <c r="O24" s="356">
        <v>0.24</v>
      </c>
      <c r="P24" s="474"/>
      <c r="Q24" s="373">
        <v>264</v>
      </c>
      <c r="R24" s="478"/>
      <c r="S24" s="356">
        <v>0.35</v>
      </c>
      <c r="T24" s="452"/>
      <c r="U24" s="336"/>
    </row>
    <row r="25" spans="1:21">
      <c r="A25" s="28" t="s">
        <v>289</v>
      </c>
      <c r="B25" s="24"/>
      <c r="C25" s="467"/>
      <c r="D25" s="159"/>
      <c r="E25" s="113"/>
      <c r="F25" s="159"/>
      <c r="G25" s="113"/>
      <c r="H25" s="159"/>
      <c r="I25" s="113"/>
      <c r="J25" s="159"/>
      <c r="K25" s="113"/>
      <c r="L25" s="159"/>
      <c r="M25" s="159"/>
      <c r="N25" s="159"/>
      <c r="O25" s="159"/>
      <c r="P25" s="159"/>
      <c r="Q25" s="104"/>
      <c r="R25" s="104"/>
      <c r="S25" s="162"/>
      <c r="T25" s="471"/>
      <c r="U25" s="2"/>
    </row>
    <row r="26" spans="1:21">
      <c r="A26" s="422" t="s">
        <v>290</v>
      </c>
      <c r="B26" s="369"/>
      <c r="C26" s="382">
        <v>2.01E-2</v>
      </c>
      <c r="D26" s="476"/>
      <c r="E26" s="382">
        <v>1.7299999999999999E-2</v>
      </c>
      <c r="F26" s="476"/>
      <c r="G26" s="382">
        <v>1.09E-2</v>
      </c>
      <c r="H26" s="476"/>
      <c r="I26" s="382">
        <v>1.11E-2</v>
      </c>
      <c r="J26" s="476"/>
      <c r="K26" s="382">
        <v>1.1299999999999999E-2</v>
      </c>
      <c r="L26" s="474"/>
      <c r="M26" s="365">
        <v>0.28000000000000003</v>
      </c>
      <c r="N26" s="478"/>
      <c r="O26" s="405"/>
      <c r="P26" s="478"/>
      <c r="Q26" s="365">
        <v>0.88</v>
      </c>
      <c r="R26" s="478"/>
      <c r="S26" s="405"/>
      <c r="T26" s="470"/>
      <c r="U26" s="336"/>
    </row>
    <row r="27" spans="1:21">
      <c r="A27" s="422" t="s">
        <v>291</v>
      </c>
      <c r="B27" s="369"/>
      <c r="C27" s="363">
        <v>2.5539000000000001</v>
      </c>
      <c r="D27" s="478"/>
      <c r="E27" s="363">
        <v>2.8348</v>
      </c>
      <c r="F27" s="478"/>
      <c r="G27" s="363">
        <v>1.8431</v>
      </c>
      <c r="H27" s="478"/>
      <c r="I27" s="363">
        <v>1.7742</v>
      </c>
      <c r="J27" s="478"/>
      <c r="K27" s="363">
        <v>1.8153999999999999</v>
      </c>
      <c r="L27" s="474"/>
      <c r="M27" s="344" t="s">
        <v>38</v>
      </c>
      <c r="N27" s="478"/>
      <c r="O27" s="405"/>
      <c r="P27" s="478"/>
      <c r="Q27" s="344" t="s">
        <v>38</v>
      </c>
      <c r="R27" s="478"/>
      <c r="S27" s="405"/>
      <c r="T27" s="470"/>
      <c r="U27" s="336"/>
    </row>
    <row r="28" spans="1:21">
      <c r="A28" s="70" t="s">
        <v>292</v>
      </c>
      <c r="B28" s="24"/>
      <c r="C28" s="126">
        <v>7.9000000000000008E-3</v>
      </c>
      <c r="D28" s="27"/>
      <c r="E28" s="126">
        <v>6.1000000000000004E-3</v>
      </c>
      <c r="F28" s="27"/>
      <c r="G28" s="126">
        <v>5.8999999999999999E-3</v>
      </c>
      <c r="H28" s="27"/>
      <c r="I28" s="126">
        <v>6.3E-3</v>
      </c>
      <c r="J28" s="27"/>
      <c r="K28" s="126">
        <v>6.1999999999999998E-3</v>
      </c>
      <c r="L28" s="159"/>
      <c r="M28" s="52">
        <v>0.18</v>
      </c>
      <c r="N28" s="133"/>
      <c r="O28" s="102"/>
      <c r="P28" s="133"/>
      <c r="Q28" s="52">
        <v>0.17</v>
      </c>
      <c r="R28" s="133"/>
      <c r="S28" s="102"/>
      <c r="T28" s="471"/>
      <c r="U28" s="2"/>
    </row>
    <row r="29" spans="1:21">
      <c r="A29" s="708" t="s">
        <v>293</v>
      </c>
      <c r="B29" s="641"/>
      <c r="C29" s="641"/>
      <c r="D29" s="641"/>
      <c r="E29" s="641"/>
      <c r="F29" s="641"/>
      <c r="G29" s="641"/>
      <c r="H29" s="641"/>
      <c r="I29" s="641"/>
      <c r="J29" s="641"/>
      <c r="K29" s="641"/>
      <c r="L29" s="641"/>
      <c r="M29" s="641"/>
      <c r="N29" s="641"/>
      <c r="O29" s="641"/>
      <c r="P29" s="641"/>
      <c r="Q29" s="641"/>
      <c r="R29" s="641"/>
      <c r="S29" s="641"/>
      <c r="T29" s="447"/>
      <c r="U29" s="2"/>
    </row>
    <row r="30" spans="1:21">
      <c r="A30" s="658" t="s">
        <v>294</v>
      </c>
      <c r="B30" s="640"/>
      <c r="C30" s="640"/>
      <c r="D30" s="640"/>
      <c r="E30" s="640"/>
      <c r="F30" s="640"/>
      <c r="G30" s="640"/>
      <c r="H30" s="640"/>
      <c r="I30" s="640"/>
      <c r="J30" s="640"/>
      <c r="K30" s="640"/>
      <c r="L30" s="640"/>
      <c r="M30" s="640"/>
      <c r="N30" s="640"/>
      <c r="O30" s="640"/>
      <c r="P30" s="640"/>
      <c r="Q30" s="640"/>
      <c r="R30" s="640"/>
      <c r="S30" s="640"/>
      <c r="T30" s="24"/>
      <c r="U30" s="2"/>
    </row>
    <row r="31" spans="1:21">
      <c r="A31" s="708" t="s">
        <v>295</v>
      </c>
      <c r="B31" s="641"/>
      <c r="C31" s="641"/>
      <c r="D31" s="641"/>
      <c r="E31" s="641"/>
      <c r="F31" s="2"/>
      <c r="G31" s="2"/>
      <c r="H31" s="2"/>
      <c r="I31" s="2"/>
      <c r="J31" s="2"/>
      <c r="K31" s="2"/>
      <c r="L31" s="2"/>
      <c r="M31" s="2"/>
      <c r="N31" s="2"/>
      <c r="O31" s="2"/>
      <c r="P31" s="2"/>
      <c r="Q31" s="2"/>
      <c r="R31" s="2"/>
      <c r="S31" s="2"/>
      <c r="T31" s="2"/>
      <c r="U31" s="2"/>
    </row>
  </sheetData>
  <mergeCells count="10">
    <mergeCell ref="A1:S1"/>
    <mergeCell ref="A2:S2"/>
    <mergeCell ref="C3:S3"/>
    <mergeCell ref="C4:K4"/>
    <mergeCell ref="M4:S4"/>
    <mergeCell ref="M5:O5"/>
    <mergeCell ref="Q5:S5"/>
    <mergeCell ref="A29:S29"/>
    <mergeCell ref="A30:S30"/>
    <mergeCell ref="A31:E31"/>
  </mergeCells>
  <pageMargins left="0.7" right="0.7" top="0.75" bottom="0.75" header="0.3" footer="0.3"/>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70" zoomScaleNormal="70" workbookViewId="0">
      <selection activeCell="E26" sqref="E26"/>
    </sheetView>
  </sheetViews>
  <sheetFormatPr defaultColWidth="21.5" defaultRowHeight="12.75"/>
  <cols>
    <col min="1" max="1" width="69.5" bestFit="1" customWidth="1"/>
    <col min="2" max="2" width="0.6640625" customWidth="1"/>
    <col min="3" max="3" width="14.5" bestFit="1" customWidth="1"/>
    <col min="4" max="4" width="0.6640625" customWidth="1"/>
    <col min="5" max="5" width="14.5" bestFit="1" customWidth="1"/>
    <col min="6" max="6" width="0.6640625" customWidth="1"/>
    <col min="7" max="7" width="14.1640625" bestFit="1" customWidth="1"/>
    <col min="8" max="8" width="0.6640625" customWidth="1"/>
    <col min="9" max="9" width="15.33203125" bestFit="1" customWidth="1"/>
    <col min="10" max="10" width="0.6640625" customWidth="1"/>
    <col min="11" max="11" width="14.1640625" bestFit="1" customWidth="1"/>
    <col min="12" max="12" width="0.6640625" customWidth="1"/>
    <col min="13" max="13" width="6.1640625" bestFit="1" customWidth="1"/>
    <col min="14" max="14" width="0.6640625" customWidth="1"/>
    <col min="15" max="15" width="6.5" bestFit="1" customWidth="1"/>
    <col min="16" max="16" width="0.6640625" customWidth="1"/>
    <col min="17" max="17" width="6.1640625" bestFit="1" customWidth="1"/>
    <col min="18" max="18" width="0.6640625" customWidth="1"/>
    <col min="19" max="19" width="7.1640625" bestFit="1" customWidth="1"/>
  </cols>
  <sheetData>
    <row r="1" spans="1:19">
      <c r="A1" s="665" t="s">
        <v>280</v>
      </c>
      <c r="B1" s="641"/>
      <c r="C1" s="641"/>
      <c r="D1" s="641"/>
      <c r="E1" s="641"/>
      <c r="F1" s="641"/>
      <c r="G1" s="641"/>
      <c r="H1" s="641"/>
      <c r="I1" s="641"/>
      <c r="J1" s="641"/>
      <c r="K1" s="641"/>
      <c r="L1" s="641"/>
      <c r="M1" s="641"/>
      <c r="N1" s="641"/>
      <c r="O1" s="641"/>
      <c r="P1" s="641"/>
      <c r="Q1" s="641"/>
      <c r="R1" s="641"/>
      <c r="S1" s="641"/>
    </row>
    <row r="2" spans="1:19">
      <c r="A2" s="665" t="s">
        <v>246</v>
      </c>
      <c r="B2" s="641"/>
      <c r="C2" s="641"/>
      <c r="D2" s="641"/>
      <c r="E2" s="641"/>
      <c r="F2" s="641"/>
      <c r="G2" s="641"/>
      <c r="H2" s="641"/>
      <c r="I2" s="641"/>
      <c r="J2" s="641"/>
      <c r="K2" s="641"/>
      <c r="L2" s="641"/>
      <c r="M2" s="641"/>
      <c r="N2" s="641"/>
      <c r="O2" s="641"/>
      <c r="P2" s="641"/>
      <c r="Q2" s="641"/>
      <c r="R2" s="641"/>
      <c r="S2" s="641"/>
    </row>
    <row r="3" spans="1:19">
      <c r="A3" s="24"/>
      <c r="B3" s="24"/>
      <c r="C3" s="648"/>
      <c r="D3" s="641"/>
      <c r="E3" s="641"/>
      <c r="F3" s="641"/>
      <c r="G3" s="641"/>
      <c r="H3" s="641"/>
      <c r="I3" s="641"/>
      <c r="J3" s="641"/>
      <c r="K3" s="641"/>
      <c r="L3" s="641"/>
      <c r="M3" s="641"/>
      <c r="N3" s="641"/>
      <c r="O3" s="641"/>
      <c r="P3" s="641"/>
      <c r="Q3" s="641"/>
      <c r="R3" s="641"/>
      <c r="S3" s="641"/>
    </row>
    <row r="4" spans="1:19">
      <c r="A4" s="24"/>
      <c r="B4" s="24"/>
      <c r="C4" s="649" t="s">
        <v>137</v>
      </c>
      <c r="D4" s="650"/>
      <c r="E4" s="650"/>
      <c r="F4" s="650"/>
      <c r="G4" s="650"/>
      <c r="H4" s="650"/>
      <c r="I4" s="650"/>
      <c r="J4" s="650"/>
      <c r="K4" s="650"/>
      <c r="L4" s="18"/>
      <c r="M4" s="649" t="s">
        <v>138</v>
      </c>
      <c r="N4" s="650"/>
      <c r="O4" s="650"/>
      <c r="P4" s="650"/>
      <c r="Q4" s="650"/>
      <c r="R4" s="650"/>
      <c r="S4" s="650"/>
    </row>
    <row r="5" spans="1:19">
      <c r="A5" s="24"/>
      <c r="B5" s="24"/>
      <c r="C5" s="21" t="s">
        <v>139</v>
      </c>
      <c r="D5" s="159"/>
      <c r="E5" s="21" t="s">
        <v>140</v>
      </c>
      <c r="F5" s="249"/>
      <c r="G5" s="21" t="s">
        <v>141</v>
      </c>
      <c r="H5" s="249"/>
      <c r="I5" s="21" t="s">
        <v>142</v>
      </c>
      <c r="J5" s="249"/>
      <c r="K5" s="21" t="s">
        <v>143</v>
      </c>
      <c r="L5" s="18"/>
      <c r="M5" s="656" t="s">
        <v>140</v>
      </c>
      <c r="N5" s="650"/>
      <c r="O5" s="650"/>
      <c r="P5" s="227"/>
      <c r="Q5" s="656" t="s">
        <v>143</v>
      </c>
      <c r="R5" s="657"/>
      <c r="S5" s="657"/>
    </row>
    <row r="6" spans="1:19">
      <c r="A6" s="22"/>
      <c r="B6" s="24"/>
      <c r="C6" s="249"/>
      <c r="D6" s="159"/>
      <c r="E6" s="159"/>
      <c r="F6" s="159"/>
      <c r="G6" s="159"/>
      <c r="H6" s="159"/>
      <c r="I6" s="159"/>
      <c r="J6" s="159"/>
      <c r="K6" s="159"/>
      <c r="L6" s="159"/>
      <c r="M6" s="25" t="s">
        <v>62</v>
      </c>
      <c r="N6" s="127"/>
      <c r="O6" s="25" t="s">
        <v>32</v>
      </c>
      <c r="P6" s="159"/>
      <c r="Q6" s="25" t="s">
        <v>62</v>
      </c>
      <c r="R6" s="127"/>
      <c r="S6" s="25" t="s">
        <v>32</v>
      </c>
    </row>
    <row r="7" spans="1:19">
      <c r="A7" s="360" t="s">
        <v>296</v>
      </c>
      <c r="B7" s="369"/>
      <c r="C7" s="474"/>
      <c r="D7" s="474"/>
      <c r="E7" s="474"/>
      <c r="F7" s="474"/>
      <c r="G7" s="474"/>
      <c r="H7" s="474"/>
      <c r="I7" s="474"/>
      <c r="J7" s="474"/>
      <c r="K7" s="474"/>
      <c r="L7" s="474"/>
      <c r="M7" s="475"/>
      <c r="N7" s="476"/>
      <c r="O7" s="475"/>
      <c r="P7" s="474"/>
      <c r="Q7" s="475"/>
      <c r="R7" s="476"/>
      <c r="S7" s="475"/>
    </row>
    <row r="8" spans="1:19">
      <c r="A8" s="70" t="s">
        <v>282</v>
      </c>
      <c r="B8" s="24"/>
      <c r="C8" s="158">
        <v>33</v>
      </c>
      <c r="D8" s="159"/>
      <c r="E8" s="158">
        <v>0</v>
      </c>
      <c r="F8" s="159"/>
      <c r="G8" s="158">
        <v>2</v>
      </c>
      <c r="H8" s="159"/>
      <c r="I8" s="158">
        <v>1</v>
      </c>
      <c r="J8" s="159"/>
      <c r="K8" s="158">
        <v>4</v>
      </c>
      <c r="L8" s="159"/>
      <c r="M8" s="161">
        <v>33</v>
      </c>
      <c r="N8" s="127"/>
      <c r="O8" s="97">
        <v>1</v>
      </c>
      <c r="P8" s="159"/>
      <c r="Q8" s="161">
        <v>29</v>
      </c>
      <c r="R8" s="127"/>
      <c r="S8" s="96" t="s">
        <v>38</v>
      </c>
    </row>
    <row r="9" spans="1:19">
      <c r="A9" s="422" t="s">
        <v>196</v>
      </c>
      <c r="B9" s="369"/>
      <c r="C9" s="357">
        <v>0</v>
      </c>
      <c r="D9" s="353"/>
      <c r="E9" s="357">
        <v>0</v>
      </c>
      <c r="F9" s="353"/>
      <c r="G9" s="357">
        <v>0</v>
      </c>
      <c r="H9" s="353"/>
      <c r="I9" s="357">
        <v>0</v>
      </c>
      <c r="J9" s="353"/>
      <c r="K9" s="357">
        <v>0</v>
      </c>
      <c r="L9" s="369"/>
      <c r="M9" s="358">
        <v>0</v>
      </c>
      <c r="N9" s="478"/>
      <c r="O9" s="442">
        <v>0</v>
      </c>
      <c r="P9" s="436"/>
      <c r="Q9" s="358">
        <v>0</v>
      </c>
      <c r="R9" s="478"/>
      <c r="S9" s="442">
        <v>0</v>
      </c>
    </row>
    <row r="10" spans="1:19">
      <c r="A10" s="70" t="s">
        <v>197</v>
      </c>
      <c r="B10" s="24"/>
      <c r="C10" s="40">
        <v>0</v>
      </c>
      <c r="D10" s="23"/>
      <c r="E10" s="40">
        <v>0</v>
      </c>
      <c r="F10" s="23"/>
      <c r="G10" s="40">
        <v>0</v>
      </c>
      <c r="H10" s="23"/>
      <c r="I10" s="40">
        <v>1</v>
      </c>
      <c r="J10" s="23"/>
      <c r="K10" s="40">
        <v>1</v>
      </c>
      <c r="L10" s="24"/>
      <c r="M10" s="321">
        <v>0</v>
      </c>
      <c r="N10" s="133"/>
      <c r="O10" s="77">
        <v>0</v>
      </c>
      <c r="P10" s="27"/>
      <c r="Q10" s="321">
        <v>-1</v>
      </c>
      <c r="R10" s="133"/>
      <c r="S10" s="77">
        <v>-1</v>
      </c>
    </row>
    <row r="11" spans="1:19">
      <c r="A11" s="479" t="s">
        <v>198</v>
      </c>
      <c r="B11" s="369"/>
      <c r="C11" s="357">
        <v>33</v>
      </c>
      <c r="D11" s="353"/>
      <c r="E11" s="357">
        <v>0</v>
      </c>
      <c r="F11" s="353"/>
      <c r="G11" s="357">
        <v>2</v>
      </c>
      <c r="H11" s="353"/>
      <c r="I11" s="357">
        <v>2</v>
      </c>
      <c r="J11" s="353"/>
      <c r="K11" s="357">
        <v>5</v>
      </c>
      <c r="L11" s="369"/>
      <c r="M11" s="358">
        <v>33</v>
      </c>
      <c r="N11" s="478"/>
      <c r="O11" s="442">
        <v>1</v>
      </c>
      <c r="P11" s="436"/>
      <c r="Q11" s="358">
        <v>28</v>
      </c>
      <c r="R11" s="478"/>
      <c r="S11" s="352" t="s">
        <v>38</v>
      </c>
    </row>
    <row r="12" spans="1:19">
      <c r="A12" s="70" t="s">
        <v>199</v>
      </c>
      <c r="B12" s="24"/>
      <c r="C12" s="49">
        <v>13</v>
      </c>
      <c r="D12" s="23"/>
      <c r="E12" s="49">
        <v>14</v>
      </c>
      <c r="F12" s="23"/>
      <c r="G12" s="49">
        <v>13</v>
      </c>
      <c r="H12" s="23"/>
      <c r="I12" s="49">
        <v>15</v>
      </c>
      <c r="J12" s="23"/>
      <c r="K12" s="49">
        <v>14</v>
      </c>
      <c r="L12" s="24"/>
      <c r="M12" s="109">
        <v>-1</v>
      </c>
      <c r="N12" s="133"/>
      <c r="O12" s="79">
        <v>-7.0000000000000007E-2</v>
      </c>
      <c r="P12" s="27"/>
      <c r="Q12" s="109">
        <v>-1</v>
      </c>
      <c r="R12" s="133"/>
      <c r="S12" s="79">
        <v>-7.0000000000000007E-2</v>
      </c>
    </row>
    <row r="13" spans="1:19">
      <c r="A13" s="422" t="s">
        <v>200</v>
      </c>
      <c r="B13" s="369"/>
      <c r="C13" s="357">
        <v>0</v>
      </c>
      <c r="D13" s="353"/>
      <c r="E13" s="357">
        <v>0</v>
      </c>
      <c r="F13" s="353"/>
      <c r="G13" s="357">
        <v>0</v>
      </c>
      <c r="H13" s="353"/>
      <c r="I13" s="357">
        <v>0</v>
      </c>
      <c r="J13" s="353"/>
      <c r="K13" s="357">
        <v>0</v>
      </c>
      <c r="L13" s="369"/>
      <c r="M13" s="358">
        <v>0</v>
      </c>
      <c r="N13" s="478"/>
      <c r="O13" s="442">
        <v>0</v>
      </c>
      <c r="P13" s="436"/>
      <c r="Q13" s="358">
        <v>0</v>
      </c>
      <c r="R13" s="478"/>
      <c r="S13" s="442">
        <v>0</v>
      </c>
    </row>
    <row r="14" spans="1:19">
      <c r="A14" s="70" t="s">
        <v>201</v>
      </c>
      <c r="B14" s="24"/>
      <c r="C14" s="49">
        <v>0</v>
      </c>
      <c r="D14" s="23"/>
      <c r="E14" s="49">
        <v>0</v>
      </c>
      <c r="F14" s="23"/>
      <c r="G14" s="49">
        <v>0</v>
      </c>
      <c r="H14" s="23"/>
      <c r="I14" s="49">
        <v>0</v>
      </c>
      <c r="J14" s="23"/>
      <c r="K14" s="49">
        <v>0</v>
      </c>
      <c r="L14" s="24"/>
      <c r="M14" s="109">
        <v>0</v>
      </c>
      <c r="N14" s="133"/>
      <c r="O14" s="77">
        <v>0</v>
      </c>
      <c r="P14" s="27"/>
      <c r="Q14" s="109">
        <v>0</v>
      </c>
      <c r="R14" s="133"/>
      <c r="S14" s="77">
        <v>0</v>
      </c>
    </row>
    <row r="15" spans="1:19">
      <c r="A15" s="422" t="s">
        <v>202</v>
      </c>
      <c r="B15" s="369"/>
      <c r="C15" s="357">
        <v>2</v>
      </c>
      <c r="D15" s="353"/>
      <c r="E15" s="357">
        <v>2</v>
      </c>
      <c r="F15" s="353"/>
      <c r="G15" s="357">
        <v>2</v>
      </c>
      <c r="H15" s="353"/>
      <c r="I15" s="357">
        <v>3</v>
      </c>
      <c r="J15" s="353"/>
      <c r="K15" s="357">
        <v>3</v>
      </c>
      <c r="L15" s="369"/>
      <c r="M15" s="358">
        <v>0</v>
      </c>
      <c r="N15" s="478"/>
      <c r="O15" s="442">
        <v>0</v>
      </c>
      <c r="P15" s="436"/>
      <c r="Q15" s="358">
        <v>-1</v>
      </c>
      <c r="R15" s="478"/>
      <c r="S15" s="351">
        <v>-0.33</v>
      </c>
    </row>
    <row r="16" spans="1:19">
      <c r="A16" s="70" t="s">
        <v>203</v>
      </c>
      <c r="B16" s="24"/>
      <c r="C16" s="40">
        <v>7</v>
      </c>
      <c r="D16" s="23"/>
      <c r="E16" s="40">
        <v>11</v>
      </c>
      <c r="F16" s="23"/>
      <c r="G16" s="40">
        <v>8</v>
      </c>
      <c r="H16" s="23"/>
      <c r="I16" s="40">
        <v>10</v>
      </c>
      <c r="J16" s="23"/>
      <c r="K16" s="40">
        <v>9</v>
      </c>
      <c r="L16" s="24"/>
      <c r="M16" s="321">
        <v>-4</v>
      </c>
      <c r="N16" s="133"/>
      <c r="O16" s="79">
        <v>-0.36</v>
      </c>
      <c r="P16" s="27"/>
      <c r="Q16" s="321">
        <v>-2</v>
      </c>
      <c r="R16" s="133"/>
      <c r="S16" s="79">
        <v>-0.22</v>
      </c>
    </row>
    <row r="17" spans="1:19">
      <c r="A17" s="479" t="s">
        <v>204</v>
      </c>
      <c r="B17" s="369"/>
      <c r="C17" s="357">
        <v>22</v>
      </c>
      <c r="D17" s="353"/>
      <c r="E17" s="357">
        <v>27</v>
      </c>
      <c r="F17" s="353"/>
      <c r="G17" s="357">
        <v>23</v>
      </c>
      <c r="H17" s="353"/>
      <c r="I17" s="357">
        <v>28</v>
      </c>
      <c r="J17" s="353"/>
      <c r="K17" s="357">
        <v>26</v>
      </c>
      <c r="L17" s="369"/>
      <c r="M17" s="358">
        <v>-5</v>
      </c>
      <c r="N17" s="478"/>
      <c r="O17" s="351">
        <v>-0.19</v>
      </c>
      <c r="P17" s="436"/>
      <c r="Q17" s="358">
        <v>-4</v>
      </c>
      <c r="R17" s="478"/>
      <c r="S17" s="351">
        <v>-0.15</v>
      </c>
    </row>
    <row r="18" spans="1:19">
      <c r="A18" s="199" t="s">
        <v>89</v>
      </c>
      <c r="B18" s="24"/>
      <c r="C18" s="482">
        <v>55</v>
      </c>
      <c r="D18" s="23"/>
      <c r="E18" s="482">
        <v>27</v>
      </c>
      <c r="F18" s="23"/>
      <c r="G18" s="482">
        <v>25</v>
      </c>
      <c r="H18" s="23"/>
      <c r="I18" s="482">
        <v>30</v>
      </c>
      <c r="J18" s="23"/>
      <c r="K18" s="482">
        <v>31</v>
      </c>
      <c r="L18" s="159"/>
      <c r="M18" s="483">
        <v>28</v>
      </c>
      <c r="N18" s="133"/>
      <c r="O18" s="79">
        <v>1.04</v>
      </c>
      <c r="P18" s="27"/>
      <c r="Q18" s="483">
        <v>24</v>
      </c>
      <c r="R18" s="133"/>
      <c r="S18" s="79">
        <v>0.77</v>
      </c>
    </row>
  </sheetData>
  <mergeCells count="7">
    <mergeCell ref="M5:O5"/>
    <mergeCell ref="Q5:S5"/>
    <mergeCell ref="A1:S1"/>
    <mergeCell ref="A2:S2"/>
    <mergeCell ref="C3:S3"/>
    <mergeCell ref="C4:K4"/>
    <mergeCell ref="M4:S4"/>
  </mergeCells>
  <pageMargins left="0.7" right="0.7" top="0.75" bottom="0.75" header="0.3" footer="0.3"/>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7"/>
  <sheetViews>
    <sheetView topLeftCell="A37" zoomScale="70" zoomScaleNormal="70" workbookViewId="0">
      <selection activeCell="J90" sqref="J90"/>
    </sheetView>
  </sheetViews>
  <sheetFormatPr defaultColWidth="21.5" defaultRowHeight="12.75"/>
  <cols>
    <col min="1" max="1" width="54.6640625" bestFit="1" customWidth="1"/>
    <col min="2" max="2" width="14.1640625" bestFit="1" customWidth="1"/>
    <col min="3" max="3" width="0.6640625" customWidth="1"/>
    <col min="4" max="4" width="14" bestFit="1" customWidth="1"/>
    <col min="5" max="5" width="0.6640625" customWidth="1"/>
    <col min="6" max="6" width="14" bestFit="1" customWidth="1"/>
    <col min="7" max="7" width="0.6640625" customWidth="1"/>
    <col min="8" max="8" width="14" bestFit="1" customWidth="1"/>
    <col min="9" max="9" width="0.6640625" customWidth="1"/>
    <col min="10" max="10" width="14" bestFit="1" customWidth="1"/>
    <col min="11" max="11" width="0.6640625" customWidth="1"/>
    <col min="12" max="12" width="8.6640625" bestFit="1" customWidth="1"/>
    <col min="13" max="13" width="0.6640625" customWidth="1"/>
    <col min="14" max="14" width="6.5" bestFit="1" customWidth="1"/>
    <col min="15" max="15" width="0.6640625" customWidth="1"/>
    <col min="16" max="16" width="9.33203125" bestFit="1" customWidth="1"/>
    <col min="17" max="17" width="0.6640625" customWidth="1"/>
    <col min="18" max="18" width="7.1640625" bestFit="1" customWidth="1"/>
    <col min="19" max="19" width="0.6640625" customWidth="1"/>
    <col min="20" max="20" width="14.1640625" bestFit="1" customWidth="1"/>
    <col min="21" max="21" width="0.6640625" customWidth="1"/>
    <col min="22" max="22" width="15.1640625" bestFit="1" customWidth="1"/>
    <col min="23" max="23" width="0.6640625" customWidth="1"/>
    <col min="24" max="24" width="14.83203125" bestFit="1" customWidth="1"/>
    <col min="25" max="25" width="0.6640625" customWidth="1"/>
    <col min="26" max="26" width="7.1640625" bestFit="1" customWidth="1"/>
    <col min="27" max="27" width="9" hidden="1" customWidth="1"/>
  </cols>
  <sheetData>
    <row r="1" spans="1:27">
      <c r="A1" s="660" t="s">
        <v>280</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2"/>
    </row>
    <row r="2" spans="1:27">
      <c r="A2" s="660" t="s">
        <v>98</v>
      </c>
      <c r="B2" s="641"/>
      <c r="C2" s="641"/>
      <c r="D2" s="641"/>
      <c r="E2" s="641"/>
      <c r="F2" s="641"/>
      <c r="G2" s="641"/>
      <c r="H2" s="641"/>
      <c r="I2" s="641"/>
      <c r="J2" s="641"/>
      <c r="K2" s="641"/>
      <c r="L2" s="641"/>
      <c r="M2" s="641"/>
      <c r="N2" s="641"/>
      <c r="O2" s="641"/>
      <c r="P2" s="641"/>
      <c r="Q2" s="641"/>
      <c r="R2" s="641"/>
      <c r="S2" s="640"/>
      <c r="T2" s="640"/>
      <c r="U2" s="640"/>
      <c r="V2" s="640"/>
      <c r="W2" s="640"/>
      <c r="X2" s="640"/>
      <c r="Y2" s="640"/>
      <c r="Z2" s="640"/>
      <c r="AA2" s="2"/>
    </row>
    <row r="3" spans="1:27">
      <c r="A3" s="24"/>
      <c r="B3" s="649" t="s">
        <v>19</v>
      </c>
      <c r="C3" s="650"/>
      <c r="D3" s="650"/>
      <c r="E3" s="650"/>
      <c r="F3" s="650"/>
      <c r="G3" s="650"/>
      <c r="H3" s="650"/>
      <c r="I3" s="650"/>
      <c r="J3" s="650"/>
      <c r="K3" s="650"/>
      <c r="L3" s="650"/>
      <c r="M3" s="650"/>
      <c r="N3" s="650"/>
      <c r="O3" s="650"/>
      <c r="P3" s="650"/>
      <c r="Q3" s="650"/>
      <c r="R3" s="650"/>
      <c r="S3" s="18"/>
      <c r="T3" s="649" t="s">
        <v>20</v>
      </c>
      <c r="U3" s="650"/>
      <c r="V3" s="650"/>
      <c r="W3" s="650"/>
      <c r="X3" s="650"/>
      <c r="Y3" s="650"/>
      <c r="Z3" s="650"/>
      <c r="AA3" s="15"/>
    </row>
    <row r="4" spans="1:27">
      <c r="A4" s="22"/>
      <c r="B4" s="19" t="s">
        <v>21</v>
      </c>
      <c r="C4" s="19" t="s">
        <v>21</v>
      </c>
      <c r="D4" s="19" t="s">
        <v>21</v>
      </c>
      <c r="E4" s="378"/>
      <c r="F4" s="20" t="s">
        <v>21</v>
      </c>
      <c r="G4" s="20" t="s">
        <v>21</v>
      </c>
      <c r="H4" s="20" t="s">
        <v>21</v>
      </c>
      <c r="I4" s="20" t="s">
        <v>21</v>
      </c>
      <c r="J4" s="20" t="s">
        <v>21</v>
      </c>
      <c r="K4" s="19" t="s">
        <v>21</v>
      </c>
      <c r="L4" s="649" t="s">
        <v>22</v>
      </c>
      <c r="M4" s="650"/>
      <c r="N4" s="650"/>
      <c r="O4" s="650"/>
      <c r="P4" s="650"/>
      <c r="Q4" s="650"/>
      <c r="R4" s="650"/>
      <c r="S4" s="19" t="s">
        <v>21</v>
      </c>
      <c r="T4" s="19" t="s">
        <v>21</v>
      </c>
      <c r="U4" s="19" t="s">
        <v>21</v>
      </c>
      <c r="V4" s="19" t="s">
        <v>21</v>
      </c>
      <c r="W4" s="19" t="s">
        <v>21</v>
      </c>
      <c r="X4" s="656" t="s">
        <v>23</v>
      </c>
      <c r="Y4" s="657"/>
      <c r="Z4" s="657"/>
      <c r="AA4" s="184" t="s">
        <v>21</v>
      </c>
    </row>
    <row r="5" spans="1:27">
      <c r="A5" s="24"/>
      <c r="B5" s="17" t="s">
        <v>24</v>
      </c>
      <c r="C5" s="19" t="s">
        <v>21</v>
      </c>
      <c r="D5" s="17" t="s">
        <v>25</v>
      </c>
      <c r="E5" s="19" t="s">
        <v>21</v>
      </c>
      <c r="F5" s="17" t="s">
        <v>26</v>
      </c>
      <c r="G5" s="19" t="s">
        <v>21</v>
      </c>
      <c r="H5" s="17" t="s">
        <v>27</v>
      </c>
      <c r="I5" s="19" t="s">
        <v>21</v>
      </c>
      <c r="J5" s="17" t="s">
        <v>28</v>
      </c>
      <c r="K5" s="19" t="s">
        <v>21</v>
      </c>
      <c r="L5" s="656" t="s">
        <v>25</v>
      </c>
      <c r="M5" s="650"/>
      <c r="N5" s="650"/>
      <c r="O5" s="19" t="s">
        <v>21</v>
      </c>
      <c r="P5" s="649" t="s">
        <v>28</v>
      </c>
      <c r="Q5" s="650"/>
      <c r="R5" s="650"/>
      <c r="S5" s="19" t="s">
        <v>21</v>
      </c>
      <c r="T5" s="17" t="s">
        <v>29</v>
      </c>
      <c r="U5" s="19" t="s">
        <v>21</v>
      </c>
      <c r="V5" s="17" t="s">
        <v>30</v>
      </c>
      <c r="W5" s="19" t="s">
        <v>21</v>
      </c>
      <c r="X5" s="649" t="s">
        <v>30</v>
      </c>
      <c r="Y5" s="651" t="s">
        <v>21</v>
      </c>
      <c r="Z5" s="651" t="s">
        <v>21</v>
      </c>
      <c r="AA5" s="184" t="s">
        <v>21</v>
      </c>
    </row>
    <row r="6" spans="1:27">
      <c r="A6" s="22"/>
      <c r="B6" s="379" t="s">
        <v>21</v>
      </c>
      <c r="C6" s="18"/>
      <c r="D6" s="379" t="s">
        <v>21</v>
      </c>
      <c r="E6" s="18"/>
      <c r="F6" s="379" t="s">
        <v>21</v>
      </c>
      <c r="G6" s="18"/>
      <c r="H6" s="379" t="s">
        <v>21</v>
      </c>
      <c r="I6" s="18"/>
      <c r="J6" s="379" t="s">
        <v>21</v>
      </c>
      <c r="K6" s="19" t="s">
        <v>21</v>
      </c>
      <c r="L6" s="21" t="s">
        <v>31</v>
      </c>
      <c r="M6" s="19" t="s">
        <v>21</v>
      </c>
      <c r="N6" s="21" t="s">
        <v>32</v>
      </c>
      <c r="O6" s="19" t="s">
        <v>21</v>
      </c>
      <c r="P6" s="21" t="s">
        <v>31</v>
      </c>
      <c r="Q6" s="19" t="s">
        <v>21</v>
      </c>
      <c r="R6" s="21" t="s">
        <v>32</v>
      </c>
      <c r="S6" s="19" t="s">
        <v>21</v>
      </c>
      <c r="T6" s="379" t="s">
        <v>21</v>
      </c>
      <c r="U6" s="19" t="s">
        <v>21</v>
      </c>
      <c r="V6" s="19" t="s">
        <v>21</v>
      </c>
      <c r="W6" s="19" t="s">
        <v>21</v>
      </c>
      <c r="X6" s="21" t="s">
        <v>31</v>
      </c>
      <c r="Y6" s="20" t="s">
        <v>21</v>
      </c>
      <c r="Z6" s="21" t="s">
        <v>32</v>
      </c>
      <c r="AA6" s="184" t="s">
        <v>21</v>
      </c>
    </row>
    <row r="7" spans="1:27">
      <c r="A7" s="360" t="s">
        <v>297</v>
      </c>
      <c r="B7" s="371" t="s">
        <v>21</v>
      </c>
      <c r="C7" s="387"/>
      <c r="D7" s="371" t="s">
        <v>21</v>
      </c>
      <c r="E7" s="387"/>
      <c r="F7" s="371" t="s">
        <v>21</v>
      </c>
      <c r="G7" s="387"/>
      <c r="H7" s="371" t="s">
        <v>21</v>
      </c>
      <c r="I7" s="387"/>
      <c r="J7" s="371" t="s">
        <v>21</v>
      </c>
      <c r="K7" s="341" t="s">
        <v>21</v>
      </c>
      <c r="L7" s="341" t="s">
        <v>21</v>
      </c>
      <c r="M7" s="341" t="s">
        <v>21</v>
      </c>
      <c r="N7" s="341" t="s">
        <v>21</v>
      </c>
      <c r="O7" s="341" t="s">
        <v>21</v>
      </c>
      <c r="P7" s="341" t="s">
        <v>21</v>
      </c>
      <c r="Q7" s="341" t="s">
        <v>21</v>
      </c>
      <c r="R7" s="341" t="s">
        <v>21</v>
      </c>
      <c r="S7" s="341" t="s">
        <v>21</v>
      </c>
      <c r="T7" s="371" t="s">
        <v>21</v>
      </c>
      <c r="U7" s="341" t="s">
        <v>21</v>
      </c>
      <c r="V7" s="341" t="s">
        <v>21</v>
      </c>
      <c r="W7" s="341" t="s">
        <v>21</v>
      </c>
      <c r="X7" s="341" t="s">
        <v>21</v>
      </c>
      <c r="Y7" s="341" t="s">
        <v>21</v>
      </c>
      <c r="Z7" s="341" t="s">
        <v>21</v>
      </c>
      <c r="AA7" s="341" t="s">
        <v>21</v>
      </c>
    </row>
    <row r="8" spans="1:27">
      <c r="A8" s="28" t="s">
        <v>298</v>
      </c>
      <c r="B8" s="379" t="s">
        <v>21</v>
      </c>
      <c r="C8" s="18"/>
      <c r="D8" s="379" t="s">
        <v>21</v>
      </c>
      <c r="E8" s="18"/>
      <c r="F8" s="379" t="s">
        <v>21</v>
      </c>
      <c r="G8" s="18"/>
      <c r="H8" s="379" t="s">
        <v>21</v>
      </c>
      <c r="I8" s="18"/>
      <c r="J8" s="379" t="s">
        <v>21</v>
      </c>
      <c r="K8" s="19" t="s">
        <v>21</v>
      </c>
      <c r="L8" s="19" t="s">
        <v>21</v>
      </c>
      <c r="M8" s="19" t="s">
        <v>21</v>
      </c>
      <c r="N8" s="19" t="s">
        <v>21</v>
      </c>
      <c r="O8" s="19" t="s">
        <v>21</v>
      </c>
      <c r="P8" s="19" t="s">
        <v>21</v>
      </c>
      <c r="Q8" s="19" t="s">
        <v>21</v>
      </c>
      <c r="R8" s="19" t="s">
        <v>21</v>
      </c>
      <c r="S8" s="19" t="s">
        <v>21</v>
      </c>
      <c r="T8" s="379" t="s">
        <v>21</v>
      </c>
      <c r="U8" s="19" t="s">
        <v>21</v>
      </c>
      <c r="V8" s="19" t="s">
        <v>21</v>
      </c>
      <c r="W8" s="19" t="s">
        <v>21</v>
      </c>
      <c r="X8" s="19" t="s">
        <v>21</v>
      </c>
      <c r="Y8" s="19" t="s">
        <v>21</v>
      </c>
      <c r="Z8" s="19" t="s">
        <v>21</v>
      </c>
      <c r="AA8" s="19" t="s">
        <v>21</v>
      </c>
    </row>
    <row r="9" spans="1:27">
      <c r="A9" s="422" t="s">
        <v>87</v>
      </c>
      <c r="B9" s="347">
        <v>68</v>
      </c>
      <c r="C9" s="484"/>
      <c r="D9" s="347">
        <v>47</v>
      </c>
      <c r="E9" s="484"/>
      <c r="F9" s="347">
        <v>24</v>
      </c>
      <c r="G9" s="484"/>
      <c r="H9" s="347">
        <v>20</v>
      </c>
      <c r="I9" s="484"/>
      <c r="J9" s="347">
        <v>40</v>
      </c>
      <c r="K9" s="484"/>
      <c r="L9" s="347">
        <v>21</v>
      </c>
      <c r="M9" s="435"/>
      <c r="N9" s="356">
        <v>0.45</v>
      </c>
      <c r="O9" s="484"/>
      <c r="P9" s="347">
        <v>28</v>
      </c>
      <c r="Q9" s="435"/>
      <c r="R9" s="485">
        <v>0.7</v>
      </c>
      <c r="S9" s="484"/>
      <c r="T9" s="347">
        <v>115</v>
      </c>
      <c r="U9" s="469"/>
      <c r="V9" s="347">
        <v>43</v>
      </c>
      <c r="W9" s="484"/>
      <c r="X9" s="347">
        <v>72</v>
      </c>
      <c r="Y9" s="435"/>
      <c r="Z9" s="356">
        <v>1.67</v>
      </c>
      <c r="AA9" s="464"/>
    </row>
    <row r="10" spans="1:27">
      <c r="A10" s="70" t="s">
        <v>196</v>
      </c>
      <c r="B10" s="109">
        <v>0</v>
      </c>
      <c r="C10" s="314"/>
      <c r="D10" s="109">
        <v>0</v>
      </c>
      <c r="E10" s="314"/>
      <c r="F10" s="109">
        <v>9</v>
      </c>
      <c r="G10" s="314"/>
      <c r="H10" s="109">
        <v>10</v>
      </c>
      <c r="I10" s="314"/>
      <c r="J10" s="109">
        <v>0</v>
      </c>
      <c r="K10" s="314"/>
      <c r="L10" s="109">
        <v>0</v>
      </c>
      <c r="M10" s="314"/>
      <c r="N10" s="77">
        <v>0</v>
      </c>
      <c r="O10" s="314"/>
      <c r="P10" s="109">
        <v>0</v>
      </c>
      <c r="Q10" s="314"/>
      <c r="R10" s="77">
        <v>0</v>
      </c>
      <c r="S10" s="314"/>
      <c r="T10" s="109">
        <v>0</v>
      </c>
      <c r="U10" s="370"/>
      <c r="V10" s="109">
        <v>20</v>
      </c>
      <c r="W10" s="314"/>
      <c r="X10" s="109">
        <v>-20</v>
      </c>
      <c r="Y10" s="29"/>
      <c r="Z10" s="77">
        <v>-1</v>
      </c>
      <c r="AA10" s="466"/>
    </row>
    <row r="11" spans="1:27">
      <c r="A11" s="422" t="s">
        <v>197</v>
      </c>
      <c r="B11" s="456">
        <v>6</v>
      </c>
      <c r="C11" s="481"/>
      <c r="D11" s="456">
        <v>0</v>
      </c>
      <c r="E11" s="481"/>
      <c r="F11" s="456">
        <v>1</v>
      </c>
      <c r="G11" s="481"/>
      <c r="H11" s="456">
        <v>5</v>
      </c>
      <c r="I11" s="481"/>
      <c r="J11" s="456">
        <v>5</v>
      </c>
      <c r="K11" s="481"/>
      <c r="L11" s="456">
        <v>6</v>
      </c>
      <c r="M11" s="481"/>
      <c r="N11" s="442">
        <v>1</v>
      </c>
      <c r="O11" s="481"/>
      <c r="P11" s="456">
        <v>1</v>
      </c>
      <c r="Q11" s="481"/>
      <c r="R11" s="442">
        <v>0.2</v>
      </c>
      <c r="S11" s="481"/>
      <c r="T11" s="456">
        <v>6</v>
      </c>
      <c r="U11" s="486"/>
      <c r="V11" s="456">
        <v>8</v>
      </c>
      <c r="W11" s="481"/>
      <c r="X11" s="456">
        <v>-2</v>
      </c>
      <c r="Y11" s="404"/>
      <c r="Z11" s="442">
        <v>-0.25</v>
      </c>
      <c r="AA11" s="465"/>
    </row>
    <row r="12" spans="1:27">
      <c r="A12" s="165" t="s">
        <v>198</v>
      </c>
      <c r="B12" s="325">
        <v>74</v>
      </c>
      <c r="C12" s="314"/>
      <c r="D12" s="325">
        <v>47</v>
      </c>
      <c r="E12" s="314"/>
      <c r="F12" s="325">
        <v>34</v>
      </c>
      <c r="G12" s="314"/>
      <c r="H12" s="325">
        <v>35</v>
      </c>
      <c r="I12" s="314"/>
      <c r="J12" s="325">
        <v>45</v>
      </c>
      <c r="K12" s="314"/>
      <c r="L12" s="109">
        <v>27</v>
      </c>
      <c r="M12" s="133"/>
      <c r="N12" s="79">
        <v>0.56999999999999995</v>
      </c>
      <c r="O12" s="29"/>
      <c r="P12" s="109">
        <v>29</v>
      </c>
      <c r="Q12" s="133"/>
      <c r="R12" s="79">
        <v>0.64</v>
      </c>
      <c r="S12" s="314"/>
      <c r="T12" s="325">
        <v>121</v>
      </c>
      <c r="U12" s="370"/>
      <c r="V12" s="109">
        <v>71</v>
      </c>
      <c r="W12" s="314"/>
      <c r="X12" s="109">
        <v>50</v>
      </c>
      <c r="Y12" s="133"/>
      <c r="Z12" s="79">
        <v>0.7</v>
      </c>
      <c r="AA12" s="466"/>
    </row>
    <row r="13" spans="1:27">
      <c r="A13" s="422" t="s">
        <v>199</v>
      </c>
      <c r="B13" s="358">
        <v>2</v>
      </c>
      <c r="C13" s="481"/>
      <c r="D13" s="358">
        <v>1</v>
      </c>
      <c r="E13" s="481"/>
      <c r="F13" s="358">
        <v>2</v>
      </c>
      <c r="G13" s="481"/>
      <c r="H13" s="358">
        <v>2</v>
      </c>
      <c r="I13" s="481"/>
      <c r="J13" s="358">
        <v>2</v>
      </c>
      <c r="K13" s="481"/>
      <c r="L13" s="358">
        <v>1</v>
      </c>
      <c r="M13" s="404"/>
      <c r="N13" s="442">
        <v>1</v>
      </c>
      <c r="O13" s="404"/>
      <c r="P13" s="358">
        <v>0</v>
      </c>
      <c r="Q13" s="404"/>
      <c r="R13" s="442">
        <v>0</v>
      </c>
      <c r="S13" s="481"/>
      <c r="T13" s="358">
        <v>3</v>
      </c>
      <c r="U13" s="486"/>
      <c r="V13" s="358">
        <v>4</v>
      </c>
      <c r="W13" s="481"/>
      <c r="X13" s="358">
        <v>-1</v>
      </c>
      <c r="Y13" s="404"/>
      <c r="Z13" s="442">
        <v>-0.25</v>
      </c>
      <c r="AA13" s="465"/>
    </row>
    <row r="14" spans="1:27">
      <c r="A14" s="70" t="s">
        <v>200</v>
      </c>
      <c r="B14" s="109">
        <v>6</v>
      </c>
      <c r="C14" s="314"/>
      <c r="D14" s="109">
        <v>8</v>
      </c>
      <c r="E14" s="314"/>
      <c r="F14" s="109">
        <v>10</v>
      </c>
      <c r="G14" s="314"/>
      <c r="H14" s="109">
        <v>11</v>
      </c>
      <c r="I14" s="314"/>
      <c r="J14" s="109">
        <v>11</v>
      </c>
      <c r="K14" s="314"/>
      <c r="L14" s="109">
        <v>-2</v>
      </c>
      <c r="M14" s="29"/>
      <c r="N14" s="77">
        <v>-0.25</v>
      </c>
      <c r="O14" s="29"/>
      <c r="P14" s="109">
        <v>-5</v>
      </c>
      <c r="Q14" s="29"/>
      <c r="R14" s="79">
        <v>-0.45</v>
      </c>
      <c r="S14" s="314"/>
      <c r="T14" s="169">
        <v>14</v>
      </c>
      <c r="U14" s="370"/>
      <c r="V14" s="109">
        <v>18</v>
      </c>
      <c r="W14" s="314"/>
      <c r="X14" s="109">
        <v>-4</v>
      </c>
      <c r="Y14" s="29"/>
      <c r="Z14" s="79">
        <v>-0.22</v>
      </c>
      <c r="AA14" s="466"/>
    </row>
    <row r="15" spans="1:27">
      <c r="A15" s="422" t="s">
        <v>201</v>
      </c>
      <c r="B15" s="358">
        <v>31</v>
      </c>
      <c r="C15" s="481"/>
      <c r="D15" s="358">
        <v>39</v>
      </c>
      <c r="E15" s="481"/>
      <c r="F15" s="358">
        <v>38</v>
      </c>
      <c r="G15" s="481"/>
      <c r="H15" s="358">
        <v>37</v>
      </c>
      <c r="I15" s="481"/>
      <c r="J15" s="358">
        <v>30</v>
      </c>
      <c r="K15" s="481"/>
      <c r="L15" s="358">
        <v>-8</v>
      </c>
      <c r="M15" s="404"/>
      <c r="N15" s="351">
        <v>-0.21</v>
      </c>
      <c r="O15" s="404"/>
      <c r="P15" s="358">
        <v>1</v>
      </c>
      <c r="Q15" s="404"/>
      <c r="R15" s="351">
        <v>0.03</v>
      </c>
      <c r="S15" s="481"/>
      <c r="T15" s="358">
        <v>70</v>
      </c>
      <c r="U15" s="486"/>
      <c r="V15" s="358">
        <v>68</v>
      </c>
      <c r="W15" s="481"/>
      <c r="X15" s="358">
        <v>2</v>
      </c>
      <c r="Y15" s="404"/>
      <c r="Z15" s="351">
        <v>0.03</v>
      </c>
      <c r="AA15" s="465"/>
    </row>
    <row r="16" spans="1:27">
      <c r="A16" s="70" t="s">
        <v>202</v>
      </c>
      <c r="B16" s="109">
        <v>14</v>
      </c>
      <c r="C16" s="314"/>
      <c r="D16" s="109">
        <v>18</v>
      </c>
      <c r="E16" s="314"/>
      <c r="F16" s="109">
        <v>20</v>
      </c>
      <c r="G16" s="314"/>
      <c r="H16" s="109">
        <v>18</v>
      </c>
      <c r="I16" s="314"/>
      <c r="J16" s="109">
        <v>18</v>
      </c>
      <c r="K16" s="314"/>
      <c r="L16" s="109">
        <v>-4</v>
      </c>
      <c r="M16" s="29"/>
      <c r="N16" s="79">
        <v>-0.22</v>
      </c>
      <c r="O16" s="29"/>
      <c r="P16" s="109">
        <v>-4</v>
      </c>
      <c r="Q16" s="29"/>
      <c r="R16" s="79">
        <v>-0.22</v>
      </c>
      <c r="S16" s="314"/>
      <c r="T16" s="109">
        <v>32</v>
      </c>
      <c r="U16" s="370"/>
      <c r="V16" s="109">
        <v>34</v>
      </c>
      <c r="W16" s="314"/>
      <c r="X16" s="109">
        <v>-2</v>
      </c>
      <c r="Y16" s="29"/>
      <c r="Z16" s="79">
        <v>-0.06</v>
      </c>
      <c r="AA16" s="466"/>
    </row>
    <row r="17" spans="1:27">
      <c r="A17" s="422" t="s">
        <v>203</v>
      </c>
      <c r="B17" s="456">
        <v>53</v>
      </c>
      <c r="C17" s="481"/>
      <c r="D17" s="456">
        <v>61</v>
      </c>
      <c r="E17" s="481"/>
      <c r="F17" s="456">
        <v>58</v>
      </c>
      <c r="G17" s="481"/>
      <c r="H17" s="456">
        <v>56</v>
      </c>
      <c r="I17" s="481"/>
      <c r="J17" s="456">
        <v>50</v>
      </c>
      <c r="K17" s="481"/>
      <c r="L17" s="456">
        <v>-8</v>
      </c>
      <c r="M17" s="478"/>
      <c r="N17" s="351">
        <v>-0.13</v>
      </c>
      <c r="O17" s="404"/>
      <c r="P17" s="456">
        <v>3</v>
      </c>
      <c r="Q17" s="478"/>
      <c r="R17" s="442">
        <v>0.06</v>
      </c>
      <c r="S17" s="481"/>
      <c r="T17" s="456">
        <v>12</v>
      </c>
      <c r="U17" s="486"/>
      <c r="V17" s="456">
        <v>12</v>
      </c>
      <c r="W17" s="481"/>
      <c r="X17" s="456">
        <v>0</v>
      </c>
      <c r="Y17" s="478"/>
      <c r="Z17" s="442">
        <v>0</v>
      </c>
      <c r="AA17" s="465"/>
    </row>
    <row r="18" spans="1:27">
      <c r="A18" s="165" t="s">
        <v>204</v>
      </c>
      <c r="B18" s="321">
        <v>106</v>
      </c>
      <c r="C18" s="314"/>
      <c r="D18" s="321">
        <v>127</v>
      </c>
      <c r="E18" s="314"/>
      <c r="F18" s="321">
        <v>128</v>
      </c>
      <c r="G18" s="314"/>
      <c r="H18" s="321">
        <v>124</v>
      </c>
      <c r="I18" s="314"/>
      <c r="J18" s="321">
        <v>111</v>
      </c>
      <c r="K18" s="314"/>
      <c r="L18" s="109">
        <v>-21</v>
      </c>
      <c r="M18" s="133"/>
      <c r="N18" s="79">
        <v>-0.17</v>
      </c>
      <c r="O18" s="29"/>
      <c r="P18" s="109">
        <v>-5</v>
      </c>
      <c r="Q18" s="133"/>
      <c r="R18" s="79">
        <v>-0.05</v>
      </c>
      <c r="S18" s="314"/>
      <c r="T18" s="321">
        <v>233</v>
      </c>
      <c r="U18" s="370"/>
      <c r="V18" s="321">
        <v>223</v>
      </c>
      <c r="W18" s="314"/>
      <c r="X18" s="321">
        <v>10</v>
      </c>
      <c r="Y18" s="133"/>
      <c r="Z18" s="79">
        <v>0.04</v>
      </c>
      <c r="AA18" s="466"/>
    </row>
    <row r="19" spans="1:27">
      <c r="A19" s="487" t="s">
        <v>299</v>
      </c>
      <c r="B19" s="355">
        <v>180</v>
      </c>
      <c r="C19" s="481"/>
      <c r="D19" s="355">
        <v>174</v>
      </c>
      <c r="E19" s="481"/>
      <c r="F19" s="355">
        <v>162</v>
      </c>
      <c r="G19" s="481"/>
      <c r="H19" s="355">
        <v>159</v>
      </c>
      <c r="I19" s="481"/>
      <c r="J19" s="355">
        <v>156</v>
      </c>
      <c r="K19" s="481"/>
      <c r="L19" s="355">
        <v>6</v>
      </c>
      <c r="M19" s="478"/>
      <c r="N19" s="356">
        <v>0.03</v>
      </c>
      <c r="O19" s="404"/>
      <c r="P19" s="355">
        <v>24</v>
      </c>
      <c r="Q19" s="478"/>
      <c r="R19" s="356">
        <v>0.15</v>
      </c>
      <c r="S19" s="481"/>
      <c r="T19" s="355">
        <v>354</v>
      </c>
      <c r="U19" s="486"/>
      <c r="V19" s="488">
        <v>294</v>
      </c>
      <c r="W19" s="481"/>
      <c r="X19" s="488">
        <v>60</v>
      </c>
      <c r="Y19" s="478"/>
      <c r="Z19" s="356">
        <v>0.2</v>
      </c>
      <c r="AA19" s="464"/>
    </row>
    <row r="20" spans="1:27">
      <c r="A20" s="28" t="s">
        <v>300</v>
      </c>
      <c r="B20" s="314"/>
      <c r="C20" s="314"/>
      <c r="D20" s="314"/>
      <c r="E20" s="314"/>
      <c r="F20" s="314"/>
      <c r="G20" s="314"/>
      <c r="H20" s="314"/>
      <c r="I20" s="314"/>
      <c r="J20" s="314"/>
      <c r="K20" s="314"/>
      <c r="L20" s="314"/>
      <c r="M20" s="29"/>
      <c r="N20" s="167"/>
      <c r="O20" s="29"/>
      <c r="P20" s="314"/>
      <c r="Q20" s="29"/>
      <c r="R20" s="167"/>
      <c r="S20" s="314"/>
      <c r="T20" s="314"/>
      <c r="U20" s="370"/>
      <c r="V20" s="370"/>
      <c r="W20" s="314"/>
      <c r="X20" s="314"/>
      <c r="Y20" s="29"/>
      <c r="Z20" s="167"/>
      <c r="AA20" s="466"/>
    </row>
    <row r="21" spans="1:27">
      <c r="A21" s="422" t="s">
        <v>87</v>
      </c>
      <c r="B21" s="347">
        <v>3</v>
      </c>
      <c r="C21" s="481"/>
      <c r="D21" s="347">
        <v>3</v>
      </c>
      <c r="E21" s="481"/>
      <c r="F21" s="347">
        <v>7</v>
      </c>
      <c r="G21" s="481"/>
      <c r="H21" s="347">
        <v>3</v>
      </c>
      <c r="I21" s="481"/>
      <c r="J21" s="347">
        <v>12</v>
      </c>
      <c r="K21" s="481"/>
      <c r="L21" s="347">
        <v>0</v>
      </c>
      <c r="M21" s="404"/>
      <c r="N21" s="485">
        <v>0</v>
      </c>
      <c r="O21" s="404"/>
      <c r="P21" s="347">
        <v>-9</v>
      </c>
      <c r="Q21" s="404"/>
      <c r="R21" s="485">
        <v>-0.75</v>
      </c>
      <c r="S21" s="481"/>
      <c r="T21" s="347">
        <v>6</v>
      </c>
      <c r="U21" s="486"/>
      <c r="V21" s="347">
        <v>14</v>
      </c>
      <c r="W21" s="481"/>
      <c r="X21" s="347">
        <v>-8</v>
      </c>
      <c r="Y21" s="404"/>
      <c r="Z21" s="356">
        <v>-0.56999999999999995</v>
      </c>
      <c r="AA21" s="464"/>
    </row>
    <row r="22" spans="1:27">
      <c r="A22" s="70" t="s">
        <v>196</v>
      </c>
      <c r="B22" s="109">
        <v>0</v>
      </c>
      <c r="C22" s="314"/>
      <c r="D22" s="109">
        <v>0</v>
      </c>
      <c r="E22" s="314"/>
      <c r="F22" s="109">
        <v>0</v>
      </c>
      <c r="G22" s="314"/>
      <c r="H22" s="109">
        <v>0</v>
      </c>
      <c r="I22" s="314"/>
      <c r="J22" s="109">
        <v>0</v>
      </c>
      <c r="K22" s="314"/>
      <c r="L22" s="109">
        <v>0</v>
      </c>
      <c r="M22" s="29"/>
      <c r="N22" s="77">
        <v>0</v>
      </c>
      <c r="O22" s="29"/>
      <c r="P22" s="109">
        <v>0</v>
      </c>
      <c r="Q22" s="29"/>
      <c r="R22" s="77">
        <v>0</v>
      </c>
      <c r="S22" s="314"/>
      <c r="T22" s="109">
        <v>0</v>
      </c>
      <c r="U22" s="370"/>
      <c r="V22" s="109">
        <v>0</v>
      </c>
      <c r="W22" s="314"/>
      <c r="X22" s="109">
        <v>0</v>
      </c>
      <c r="Y22" s="29"/>
      <c r="Z22" s="77">
        <v>0</v>
      </c>
      <c r="AA22" s="466"/>
    </row>
    <row r="23" spans="1:27">
      <c r="A23" s="422" t="s">
        <v>197</v>
      </c>
      <c r="B23" s="456">
        <v>0</v>
      </c>
      <c r="C23" s="481"/>
      <c r="D23" s="456">
        <v>0</v>
      </c>
      <c r="E23" s="481"/>
      <c r="F23" s="456">
        <v>0</v>
      </c>
      <c r="G23" s="481"/>
      <c r="H23" s="456">
        <v>0</v>
      </c>
      <c r="I23" s="481"/>
      <c r="J23" s="456">
        <v>0</v>
      </c>
      <c r="K23" s="481"/>
      <c r="L23" s="456">
        <v>0</v>
      </c>
      <c r="M23" s="404"/>
      <c r="N23" s="442">
        <v>0</v>
      </c>
      <c r="O23" s="404"/>
      <c r="P23" s="456">
        <v>0</v>
      </c>
      <c r="Q23" s="404"/>
      <c r="R23" s="442">
        <v>0</v>
      </c>
      <c r="S23" s="481"/>
      <c r="T23" s="456">
        <v>0</v>
      </c>
      <c r="U23" s="486"/>
      <c r="V23" s="456">
        <v>0</v>
      </c>
      <c r="W23" s="481"/>
      <c r="X23" s="456">
        <v>0</v>
      </c>
      <c r="Y23" s="404"/>
      <c r="Z23" s="442">
        <v>0</v>
      </c>
      <c r="AA23" s="465"/>
    </row>
    <row r="24" spans="1:27">
      <c r="A24" s="165" t="s">
        <v>198</v>
      </c>
      <c r="B24" s="325">
        <v>3</v>
      </c>
      <c r="C24" s="314"/>
      <c r="D24" s="325">
        <v>3</v>
      </c>
      <c r="E24" s="314"/>
      <c r="F24" s="325">
        <v>7</v>
      </c>
      <c r="G24" s="314"/>
      <c r="H24" s="325">
        <v>3</v>
      </c>
      <c r="I24" s="314"/>
      <c r="J24" s="325">
        <v>12</v>
      </c>
      <c r="K24" s="314"/>
      <c r="L24" s="109">
        <v>0</v>
      </c>
      <c r="M24" s="133"/>
      <c r="N24" s="77">
        <v>0</v>
      </c>
      <c r="O24" s="29"/>
      <c r="P24" s="109">
        <v>-9</v>
      </c>
      <c r="Q24" s="133"/>
      <c r="R24" s="77">
        <v>-0.75</v>
      </c>
      <c r="S24" s="314"/>
      <c r="T24" s="325">
        <v>6</v>
      </c>
      <c r="U24" s="370"/>
      <c r="V24" s="109">
        <v>14</v>
      </c>
      <c r="W24" s="314"/>
      <c r="X24" s="109">
        <v>-8</v>
      </c>
      <c r="Y24" s="133"/>
      <c r="Z24" s="79">
        <v>-0.56999999999999995</v>
      </c>
      <c r="AA24" s="466"/>
    </row>
    <row r="25" spans="1:27">
      <c r="A25" s="422" t="s">
        <v>199</v>
      </c>
      <c r="B25" s="358">
        <v>1</v>
      </c>
      <c r="C25" s="481"/>
      <c r="D25" s="358">
        <v>1</v>
      </c>
      <c r="E25" s="481"/>
      <c r="F25" s="358">
        <v>1</v>
      </c>
      <c r="G25" s="481"/>
      <c r="H25" s="358">
        <v>1</v>
      </c>
      <c r="I25" s="481"/>
      <c r="J25" s="358">
        <v>2</v>
      </c>
      <c r="K25" s="481"/>
      <c r="L25" s="358">
        <v>0</v>
      </c>
      <c r="M25" s="404"/>
      <c r="N25" s="442">
        <v>0</v>
      </c>
      <c r="O25" s="404"/>
      <c r="P25" s="358">
        <v>-1</v>
      </c>
      <c r="Q25" s="404"/>
      <c r="R25" s="442">
        <v>-0.5</v>
      </c>
      <c r="S25" s="481"/>
      <c r="T25" s="358">
        <v>2</v>
      </c>
      <c r="U25" s="486"/>
      <c r="V25" s="358">
        <v>7</v>
      </c>
      <c r="W25" s="481"/>
      <c r="X25" s="358">
        <v>-5</v>
      </c>
      <c r="Y25" s="404"/>
      <c r="Z25" s="351">
        <v>-0.71</v>
      </c>
      <c r="AA25" s="465"/>
    </row>
    <row r="26" spans="1:27">
      <c r="A26" s="70" t="s">
        <v>200</v>
      </c>
      <c r="B26" s="109">
        <v>8</v>
      </c>
      <c r="C26" s="314"/>
      <c r="D26" s="109">
        <v>11</v>
      </c>
      <c r="E26" s="314"/>
      <c r="F26" s="109">
        <v>10</v>
      </c>
      <c r="G26" s="314"/>
      <c r="H26" s="109">
        <v>12</v>
      </c>
      <c r="I26" s="314"/>
      <c r="J26" s="109">
        <v>10</v>
      </c>
      <c r="K26" s="314"/>
      <c r="L26" s="109">
        <v>-3</v>
      </c>
      <c r="M26" s="29"/>
      <c r="N26" s="79">
        <v>-0.27</v>
      </c>
      <c r="O26" s="29"/>
      <c r="P26" s="109">
        <v>-2</v>
      </c>
      <c r="Q26" s="29"/>
      <c r="R26" s="77">
        <v>-0.2</v>
      </c>
      <c r="S26" s="314"/>
      <c r="T26" s="109">
        <v>19</v>
      </c>
      <c r="U26" s="370"/>
      <c r="V26" s="109">
        <v>27</v>
      </c>
      <c r="W26" s="314"/>
      <c r="X26" s="109">
        <v>-8</v>
      </c>
      <c r="Y26" s="29"/>
      <c r="Z26" s="79">
        <v>-0.3</v>
      </c>
      <c r="AA26" s="466"/>
    </row>
    <row r="27" spans="1:27">
      <c r="A27" s="422" t="s">
        <v>201</v>
      </c>
      <c r="B27" s="358">
        <v>11</v>
      </c>
      <c r="C27" s="481"/>
      <c r="D27" s="358">
        <v>12</v>
      </c>
      <c r="E27" s="481"/>
      <c r="F27" s="358">
        <v>11</v>
      </c>
      <c r="G27" s="481"/>
      <c r="H27" s="358">
        <v>15</v>
      </c>
      <c r="I27" s="481"/>
      <c r="J27" s="358">
        <v>16</v>
      </c>
      <c r="K27" s="481"/>
      <c r="L27" s="358">
        <v>-1</v>
      </c>
      <c r="M27" s="404"/>
      <c r="N27" s="351">
        <v>-0.08</v>
      </c>
      <c r="O27" s="404"/>
      <c r="P27" s="358">
        <v>-5</v>
      </c>
      <c r="Q27" s="404"/>
      <c r="R27" s="351">
        <v>-0.31</v>
      </c>
      <c r="S27" s="481"/>
      <c r="T27" s="358">
        <v>23</v>
      </c>
      <c r="U27" s="486"/>
      <c r="V27" s="358">
        <v>31</v>
      </c>
      <c r="W27" s="481"/>
      <c r="X27" s="358">
        <v>-8</v>
      </c>
      <c r="Y27" s="404"/>
      <c r="Z27" s="351">
        <v>-0.26</v>
      </c>
      <c r="AA27" s="465"/>
    </row>
    <row r="28" spans="1:27">
      <c r="A28" s="70" t="s">
        <v>202</v>
      </c>
      <c r="B28" s="109">
        <v>4</v>
      </c>
      <c r="C28" s="314"/>
      <c r="D28" s="109">
        <v>4</v>
      </c>
      <c r="E28" s="314"/>
      <c r="F28" s="109">
        <v>4</v>
      </c>
      <c r="G28" s="314"/>
      <c r="H28" s="109">
        <v>4</v>
      </c>
      <c r="I28" s="314"/>
      <c r="J28" s="109">
        <v>4</v>
      </c>
      <c r="K28" s="314"/>
      <c r="L28" s="109">
        <v>0</v>
      </c>
      <c r="M28" s="29"/>
      <c r="N28" s="77">
        <v>0</v>
      </c>
      <c r="O28" s="29"/>
      <c r="P28" s="109">
        <v>0</v>
      </c>
      <c r="Q28" s="29"/>
      <c r="R28" s="77">
        <v>0</v>
      </c>
      <c r="S28" s="314"/>
      <c r="T28" s="109">
        <v>8</v>
      </c>
      <c r="U28" s="370"/>
      <c r="V28" s="109">
        <v>8</v>
      </c>
      <c r="W28" s="314"/>
      <c r="X28" s="109">
        <v>0</v>
      </c>
      <c r="Y28" s="29"/>
      <c r="Z28" s="77">
        <v>0</v>
      </c>
      <c r="AA28" s="466"/>
    </row>
    <row r="29" spans="1:27">
      <c r="A29" s="422" t="s">
        <v>203</v>
      </c>
      <c r="B29" s="358">
        <v>6</v>
      </c>
      <c r="C29" s="481"/>
      <c r="D29" s="358">
        <v>6</v>
      </c>
      <c r="E29" s="481"/>
      <c r="F29" s="358">
        <v>7</v>
      </c>
      <c r="G29" s="481"/>
      <c r="H29" s="358">
        <v>11</v>
      </c>
      <c r="I29" s="481"/>
      <c r="J29" s="358">
        <v>6</v>
      </c>
      <c r="K29" s="481"/>
      <c r="L29" s="358">
        <v>0</v>
      </c>
      <c r="M29" s="478"/>
      <c r="N29" s="442">
        <v>0</v>
      </c>
      <c r="O29" s="404"/>
      <c r="P29" s="358">
        <v>0</v>
      </c>
      <c r="Q29" s="478"/>
      <c r="R29" s="442">
        <v>0</v>
      </c>
      <c r="S29" s="481"/>
      <c r="T29" s="358">
        <v>12</v>
      </c>
      <c r="U29" s="481"/>
      <c r="V29" s="358">
        <v>12</v>
      </c>
      <c r="W29" s="481"/>
      <c r="X29" s="358">
        <v>0</v>
      </c>
      <c r="Y29" s="478"/>
      <c r="Z29" s="442">
        <v>0</v>
      </c>
      <c r="AA29" s="465"/>
    </row>
    <row r="30" spans="1:27">
      <c r="A30" s="165" t="s">
        <v>204</v>
      </c>
      <c r="B30" s="323">
        <v>30</v>
      </c>
      <c r="C30" s="314"/>
      <c r="D30" s="323">
        <v>34</v>
      </c>
      <c r="E30" s="314"/>
      <c r="F30" s="323">
        <v>33</v>
      </c>
      <c r="G30" s="314"/>
      <c r="H30" s="323">
        <v>43</v>
      </c>
      <c r="I30" s="314"/>
      <c r="J30" s="323">
        <v>38</v>
      </c>
      <c r="K30" s="314"/>
      <c r="L30" s="323">
        <v>-4</v>
      </c>
      <c r="M30" s="133"/>
      <c r="N30" s="79">
        <v>-0.12</v>
      </c>
      <c r="O30" s="29"/>
      <c r="P30" s="323">
        <v>-8</v>
      </c>
      <c r="Q30" s="133"/>
      <c r="R30" s="79">
        <v>-0.21</v>
      </c>
      <c r="S30" s="314"/>
      <c r="T30" s="323">
        <v>64</v>
      </c>
      <c r="U30" s="314"/>
      <c r="V30" s="323">
        <v>85</v>
      </c>
      <c r="W30" s="314"/>
      <c r="X30" s="323">
        <v>-21</v>
      </c>
      <c r="Y30" s="133"/>
      <c r="Z30" s="79">
        <v>-0.25</v>
      </c>
      <c r="AA30" s="466"/>
    </row>
    <row r="31" spans="1:27">
      <c r="A31" s="487" t="s">
        <v>301</v>
      </c>
      <c r="B31" s="488">
        <v>33</v>
      </c>
      <c r="C31" s="481"/>
      <c r="D31" s="488">
        <v>37</v>
      </c>
      <c r="E31" s="481"/>
      <c r="F31" s="488">
        <v>40</v>
      </c>
      <c r="G31" s="481"/>
      <c r="H31" s="488">
        <v>46</v>
      </c>
      <c r="I31" s="481"/>
      <c r="J31" s="488">
        <v>50</v>
      </c>
      <c r="K31" s="481"/>
      <c r="L31" s="488">
        <v>-4</v>
      </c>
      <c r="M31" s="478"/>
      <c r="N31" s="356">
        <v>-0.11</v>
      </c>
      <c r="O31" s="404"/>
      <c r="P31" s="488">
        <v>-17</v>
      </c>
      <c r="Q31" s="478"/>
      <c r="R31" s="485">
        <v>-0.34</v>
      </c>
      <c r="S31" s="481"/>
      <c r="T31" s="488">
        <v>70</v>
      </c>
      <c r="U31" s="481"/>
      <c r="V31" s="488">
        <v>99</v>
      </c>
      <c r="W31" s="481"/>
      <c r="X31" s="488">
        <v>-29</v>
      </c>
      <c r="Y31" s="478"/>
      <c r="Z31" s="356">
        <v>-0.28999999999999998</v>
      </c>
      <c r="AA31" s="464"/>
    </row>
    <row r="32" spans="1:27">
      <c r="A32" s="28" t="s">
        <v>302</v>
      </c>
      <c r="B32" s="217"/>
      <c r="C32" s="217"/>
      <c r="D32" s="217"/>
      <c r="E32" s="217"/>
      <c r="F32" s="217"/>
      <c r="G32" s="217"/>
      <c r="H32" s="217"/>
      <c r="I32" s="217"/>
      <c r="J32" s="217"/>
      <c r="K32" s="217"/>
      <c r="L32" s="314"/>
      <c r="M32" s="29"/>
      <c r="N32" s="409"/>
      <c r="O32" s="29"/>
      <c r="P32" s="314"/>
      <c r="Q32" s="29"/>
      <c r="R32" s="167"/>
      <c r="S32" s="217"/>
      <c r="T32" s="217"/>
      <c r="U32" s="217"/>
      <c r="V32" s="217"/>
      <c r="W32" s="217"/>
      <c r="X32" s="314"/>
      <c r="Y32" s="29"/>
      <c r="Z32" s="167"/>
      <c r="AA32" s="466"/>
    </row>
    <row r="33" spans="1:27">
      <c r="A33" s="422" t="s">
        <v>87</v>
      </c>
      <c r="B33" s="347">
        <v>65</v>
      </c>
      <c r="C33" s="427"/>
      <c r="D33" s="347">
        <v>44</v>
      </c>
      <c r="E33" s="427"/>
      <c r="F33" s="347">
        <v>17</v>
      </c>
      <c r="G33" s="427"/>
      <c r="H33" s="347">
        <v>17</v>
      </c>
      <c r="I33" s="427"/>
      <c r="J33" s="347">
        <v>28</v>
      </c>
      <c r="K33" s="484"/>
      <c r="L33" s="347">
        <v>21</v>
      </c>
      <c r="M33" s="404"/>
      <c r="N33" s="356">
        <v>0.48</v>
      </c>
      <c r="O33" s="404"/>
      <c r="P33" s="347">
        <v>37</v>
      </c>
      <c r="Q33" s="404"/>
      <c r="R33" s="356">
        <v>1.32</v>
      </c>
      <c r="S33" s="484"/>
      <c r="T33" s="347">
        <v>109</v>
      </c>
      <c r="U33" s="481"/>
      <c r="V33" s="347">
        <v>29</v>
      </c>
      <c r="W33" s="481"/>
      <c r="X33" s="347">
        <v>80</v>
      </c>
      <c r="Y33" s="404"/>
      <c r="Z33" s="352" t="s">
        <v>38</v>
      </c>
      <c r="AA33" s="464"/>
    </row>
    <row r="34" spans="1:27">
      <c r="A34" s="70" t="s">
        <v>196</v>
      </c>
      <c r="B34" s="109">
        <v>0</v>
      </c>
      <c r="C34" s="314"/>
      <c r="D34" s="109">
        <v>0</v>
      </c>
      <c r="E34" s="314"/>
      <c r="F34" s="109">
        <v>9</v>
      </c>
      <c r="G34" s="314"/>
      <c r="H34" s="109">
        <v>10</v>
      </c>
      <c r="I34" s="314"/>
      <c r="J34" s="109">
        <v>0</v>
      </c>
      <c r="K34" s="217"/>
      <c r="L34" s="109">
        <v>0</v>
      </c>
      <c r="M34" s="29"/>
      <c r="N34" s="77">
        <v>0</v>
      </c>
      <c r="O34" s="29"/>
      <c r="P34" s="109">
        <v>0</v>
      </c>
      <c r="Q34" s="29"/>
      <c r="R34" s="77">
        <v>0</v>
      </c>
      <c r="S34" s="217"/>
      <c r="T34" s="109">
        <v>0</v>
      </c>
      <c r="U34" s="314"/>
      <c r="V34" s="109">
        <v>20</v>
      </c>
      <c r="W34" s="314"/>
      <c r="X34" s="109">
        <v>-20</v>
      </c>
      <c r="Y34" s="29"/>
      <c r="Z34" s="77">
        <v>-1</v>
      </c>
      <c r="AA34" s="466"/>
    </row>
    <row r="35" spans="1:27">
      <c r="A35" s="422" t="s">
        <v>197</v>
      </c>
      <c r="B35" s="456">
        <v>6</v>
      </c>
      <c r="C35" s="489"/>
      <c r="D35" s="456">
        <v>0</v>
      </c>
      <c r="E35" s="489"/>
      <c r="F35" s="456">
        <v>1</v>
      </c>
      <c r="G35" s="489"/>
      <c r="H35" s="456">
        <v>5</v>
      </c>
      <c r="I35" s="489"/>
      <c r="J35" s="456">
        <v>5</v>
      </c>
      <c r="K35" s="484"/>
      <c r="L35" s="456">
        <v>6</v>
      </c>
      <c r="M35" s="404"/>
      <c r="N35" s="442">
        <v>1</v>
      </c>
      <c r="O35" s="404"/>
      <c r="P35" s="456">
        <v>1</v>
      </c>
      <c r="Q35" s="404"/>
      <c r="R35" s="442">
        <v>0.2</v>
      </c>
      <c r="S35" s="484"/>
      <c r="T35" s="456">
        <v>6</v>
      </c>
      <c r="U35" s="481"/>
      <c r="V35" s="456">
        <v>8</v>
      </c>
      <c r="W35" s="481"/>
      <c r="X35" s="456">
        <v>-2</v>
      </c>
      <c r="Y35" s="404"/>
      <c r="Z35" s="442">
        <v>-0.25</v>
      </c>
      <c r="AA35" s="465"/>
    </row>
    <row r="36" spans="1:27">
      <c r="A36" s="165" t="s">
        <v>198</v>
      </c>
      <c r="B36" s="325">
        <v>71</v>
      </c>
      <c r="C36" s="490"/>
      <c r="D36" s="325">
        <v>44</v>
      </c>
      <c r="E36" s="490"/>
      <c r="F36" s="325">
        <v>27</v>
      </c>
      <c r="G36" s="490"/>
      <c r="H36" s="325">
        <v>32</v>
      </c>
      <c r="I36" s="490"/>
      <c r="J36" s="325">
        <v>33</v>
      </c>
      <c r="K36" s="217"/>
      <c r="L36" s="109">
        <v>27</v>
      </c>
      <c r="M36" s="133"/>
      <c r="N36" s="79">
        <v>0.61</v>
      </c>
      <c r="O36" s="29"/>
      <c r="P36" s="109">
        <v>38</v>
      </c>
      <c r="Q36" s="133"/>
      <c r="R36" s="79">
        <v>1.1499999999999999</v>
      </c>
      <c r="S36" s="217"/>
      <c r="T36" s="325">
        <v>115</v>
      </c>
      <c r="U36" s="314"/>
      <c r="V36" s="325">
        <v>57</v>
      </c>
      <c r="W36" s="314"/>
      <c r="X36" s="109">
        <v>58</v>
      </c>
      <c r="Y36" s="133"/>
      <c r="Z36" s="79">
        <v>1.02</v>
      </c>
      <c r="AA36" s="466"/>
    </row>
    <row r="37" spans="1:27">
      <c r="A37" s="422" t="s">
        <v>199</v>
      </c>
      <c r="B37" s="358">
        <v>1</v>
      </c>
      <c r="C37" s="481"/>
      <c r="D37" s="358">
        <v>0</v>
      </c>
      <c r="E37" s="481"/>
      <c r="F37" s="358">
        <v>1</v>
      </c>
      <c r="G37" s="481"/>
      <c r="H37" s="358">
        <v>1</v>
      </c>
      <c r="I37" s="481"/>
      <c r="J37" s="358">
        <v>0</v>
      </c>
      <c r="K37" s="484"/>
      <c r="L37" s="358">
        <v>1</v>
      </c>
      <c r="M37" s="404"/>
      <c r="N37" s="442">
        <v>1</v>
      </c>
      <c r="O37" s="404"/>
      <c r="P37" s="358">
        <v>1</v>
      </c>
      <c r="Q37" s="404"/>
      <c r="R37" s="442">
        <v>1</v>
      </c>
      <c r="S37" s="484"/>
      <c r="T37" s="358">
        <v>1</v>
      </c>
      <c r="U37" s="481"/>
      <c r="V37" s="358">
        <v>-3</v>
      </c>
      <c r="W37" s="481"/>
      <c r="X37" s="358">
        <v>4</v>
      </c>
      <c r="Y37" s="404"/>
      <c r="Z37" s="352" t="s">
        <v>38</v>
      </c>
      <c r="AA37" s="465"/>
    </row>
    <row r="38" spans="1:27">
      <c r="A38" s="70" t="s">
        <v>200</v>
      </c>
      <c r="B38" s="109">
        <v>-2</v>
      </c>
      <c r="C38" s="314"/>
      <c r="D38" s="109">
        <v>-3</v>
      </c>
      <c r="E38" s="314"/>
      <c r="F38" s="109">
        <v>0</v>
      </c>
      <c r="G38" s="314"/>
      <c r="H38" s="109">
        <v>-1</v>
      </c>
      <c r="I38" s="314"/>
      <c r="J38" s="109">
        <v>1</v>
      </c>
      <c r="K38" s="217"/>
      <c r="L38" s="109">
        <v>1</v>
      </c>
      <c r="M38" s="29"/>
      <c r="N38" s="79">
        <v>0.33</v>
      </c>
      <c r="O38" s="29"/>
      <c r="P38" s="109">
        <v>-3</v>
      </c>
      <c r="Q38" s="29"/>
      <c r="R38" s="96" t="s">
        <v>38</v>
      </c>
      <c r="S38" s="217"/>
      <c r="T38" s="109">
        <v>-5</v>
      </c>
      <c r="U38" s="102"/>
      <c r="V38" s="109">
        <v>-9</v>
      </c>
      <c r="W38" s="217"/>
      <c r="X38" s="109">
        <v>4</v>
      </c>
      <c r="Y38" s="29"/>
      <c r="Z38" s="79">
        <v>0.44</v>
      </c>
      <c r="AA38" s="466"/>
    </row>
    <row r="39" spans="1:27">
      <c r="A39" s="422" t="s">
        <v>201</v>
      </c>
      <c r="B39" s="358">
        <v>20</v>
      </c>
      <c r="C39" s="481"/>
      <c r="D39" s="358">
        <v>27</v>
      </c>
      <c r="E39" s="481"/>
      <c r="F39" s="358">
        <v>27</v>
      </c>
      <c r="G39" s="481"/>
      <c r="H39" s="358">
        <v>22</v>
      </c>
      <c r="I39" s="481"/>
      <c r="J39" s="358">
        <v>14</v>
      </c>
      <c r="K39" s="484"/>
      <c r="L39" s="358">
        <v>-7</v>
      </c>
      <c r="M39" s="404"/>
      <c r="N39" s="351">
        <v>-0.26</v>
      </c>
      <c r="O39" s="404"/>
      <c r="P39" s="358">
        <v>6</v>
      </c>
      <c r="Q39" s="404"/>
      <c r="R39" s="351">
        <v>0.43</v>
      </c>
      <c r="S39" s="484"/>
      <c r="T39" s="358">
        <v>47</v>
      </c>
      <c r="U39" s="405"/>
      <c r="V39" s="358">
        <v>37</v>
      </c>
      <c r="W39" s="484"/>
      <c r="X39" s="358">
        <v>10</v>
      </c>
      <c r="Y39" s="404"/>
      <c r="Z39" s="351">
        <v>0.27</v>
      </c>
      <c r="AA39" s="465"/>
    </row>
    <row r="40" spans="1:27">
      <c r="A40" s="70" t="s">
        <v>202</v>
      </c>
      <c r="B40" s="109">
        <v>10</v>
      </c>
      <c r="C40" s="314"/>
      <c r="D40" s="109">
        <v>14</v>
      </c>
      <c r="E40" s="314"/>
      <c r="F40" s="109">
        <v>16</v>
      </c>
      <c r="G40" s="314"/>
      <c r="H40" s="109">
        <v>14</v>
      </c>
      <c r="I40" s="314"/>
      <c r="J40" s="109">
        <v>14</v>
      </c>
      <c r="K40" s="217"/>
      <c r="L40" s="109">
        <v>-4</v>
      </c>
      <c r="M40" s="29"/>
      <c r="N40" s="79">
        <v>-0.28999999999999998</v>
      </c>
      <c r="O40" s="29"/>
      <c r="P40" s="109">
        <v>-4</v>
      </c>
      <c r="Q40" s="29"/>
      <c r="R40" s="79">
        <v>-0.28999999999999998</v>
      </c>
      <c r="S40" s="217"/>
      <c r="T40" s="109">
        <v>24</v>
      </c>
      <c r="U40" s="314"/>
      <c r="V40" s="109">
        <v>26</v>
      </c>
      <c r="W40" s="314"/>
      <c r="X40" s="109">
        <v>-2</v>
      </c>
      <c r="Y40" s="29"/>
      <c r="Z40" s="79">
        <v>-0.08</v>
      </c>
      <c r="AA40" s="466"/>
    </row>
    <row r="41" spans="1:27">
      <c r="A41" s="422" t="s">
        <v>203</v>
      </c>
      <c r="B41" s="358">
        <v>47</v>
      </c>
      <c r="C41" s="481"/>
      <c r="D41" s="358">
        <v>55</v>
      </c>
      <c r="E41" s="481"/>
      <c r="F41" s="358">
        <v>51</v>
      </c>
      <c r="G41" s="481"/>
      <c r="H41" s="358">
        <v>45</v>
      </c>
      <c r="I41" s="481"/>
      <c r="J41" s="358">
        <v>44</v>
      </c>
      <c r="K41" s="484"/>
      <c r="L41" s="358">
        <v>-8</v>
      </c>
      <c r="M41" s="478"/>
      <c r="N41" s="351">
        <v>-0.15</v>
      </c>
      <c r="O41" s="404"/>
      <c r="P41" s="358">
        <v>3</v>
      </c>
      <c r="Q41" s="478"/>
      <c r="R41" s="351">
        <v>7.0000000000000007E-2</v>
      </c>
      <c r="S41" s="484"/>
      <c r="T41" s="358">
        <v>102</v>
      </c>
      <c r="U41" s="481"/>
      <c r="V41" s="358">
        <v>36</v>
      </c>
      <c r="W41" s="484"/>
      <c r="X41" s="358">
        <v>-36</v>
      </c>
      <c r="Y41" s="478"/>
      <c r="Z41" s="442">
        <v>-1</v>
      </c>
      <c r="AA41" s="465"/>
    </row>
    <row r="42" spans="1:27">
      <c r="A42" s="165" t="s">
        <v>204</v>
      </c>
      <c r="B42" s="323">
        <v>76</v>
      </c>
      <c r="C42" s="314"/>
      <c r="D42" s="323">
        <v>93</v>
      </c>
      <c r="E42" s="314"/>
      <c r="F42" s="323">
        <v>95</v>
      </c>
      <c r="G42" s="314"/>
      <c r="H42" s="323">
        <v>81</v>
      </c>
      <c r="I42" s="314"/>
      <c r="J42" s="323">
        <v>73</v>
      </c>
      <c r="K42" s="217"/>
      <c r="L42" s="323">
        <v>-17</v>
      </c>
      <c r="M42" s="133"/>
      <c r="N42" s="79">
        <v>-0.18</v>
      </c>
      <c r="O42" s="29"/>
      <c r="P42" s="323">
        <v>3</v>
      </c>
      <c r="Q42" s="133"/>
      <c r="R42" s="79">
        <v>0.04</v>
      </c>
      <c r="S42" s="217"/>
      <c r="T42" s="323">
        <v>169</v>
      </c>
      <c r="U42" s="314"/>
      <c r="V42" s="323">
        <v>138</v>
      </c>
      <c r="W42" s="217"/>
      <c r="X42" s="323">
        <v>31</v>
      </c>
      <c r="Y42" s="133"/>
      <c r="Z42" s="79">
        <v>0.22</v>
      </c>
      <c r="AA42" s="466"/>
    </row>
    <row r="43" spans="1:27">
      <c r="A43" s="487" t="s">
        <v>303</v>
      </c>
      <c r="B43" s="488">
        <v>147</v>
      </c>
      <c r="C43" s="427"/>
      <c r="D43" s="488">
        <v>137</v>
      </c>
      <c r="E43" s="427"/>
      <c r="F43" s="488">
        <v>122</v>
      </c>
      <c r="G43" s="427"/>
      <c r="H43" s="488">
        <v>113</v>
      </c>
      <c r="I43" s="427"/>
      <c r="J43" s="488">
        <v>106</v>
      </c>
      <c r="K43" s="484"/>
      <c r="L43" s="488">
        <v>10</v>
      </c>
      <c r="M43" s="478"/>
      <c r="N43" s="356">
        <v>7.0000000000000007E-2</v>
      </c>
      <c r="O43" s="404"/>
      <c r="P43" s="488">
        <v>41</v>
      </c>
      <c r="Q43" s="478"/>
      <c r="R43" s="356">
        <v>0.39</v>
      </c>
      <c r="S43" s="484"/>
      <c r="T43" s="488">
        <v>284</v>
      </c>
      <c r="U43" s="481"/>
      <c r="V43" s="488">
        <v>195</v>
      </c>
      <c r="W43" s="484"/>
      <c r="X43" s="488">
        <v>89</v>
      </c>
      <c r="Y43" s="478"/>
      <c r="Z43" s="356">
        <v>0.46</v>
      </c>
      <c r="AA43" s="464"/>
    </row>
    <row r="44" spans="1:27">
      <c r="A44" s="648"/>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15"/>
    </row>
    <row r="45" spans="1:27">
      <c r="A45" s="711"/>
      <c r="B45" s="711"/>
      <c r="C45" s="711"/>
      <c r="D45" s="711"/>
      <c r="E45" s="711"/>
      <c r="F45" s="711"/>
      <c r="G45" s="711"/>
      <c r="H45" s="711"/>
      <c r="I45" s="711"/>
      <c r="J45" s="711"/>
      <c r="K45" s="711"/>
      <c r="L45" s="711"/>
      <c r="M45" s="711"/>
      <c r="N45" s="711"/>
      <c r="O45" s="711"/>
      <c r="P45" s="711"/>
      <c r="Q45" s="711"/>
      <c r="R45" s="711"/>
      <c r="S45" s="711"/>
      <c r="T45" s="711"/>
      <c r="U45" s="711"/>
      <c r="V45" s="711"/>
      <c r="W45" s="711"/>
      <c r="X45" s="711"/>
      <c r="Y45" s="711"/>
      <c r="Z45" s="711"/>
      <c r="AA45" s="491"/>
    </row>
    <row r="46" spans="1:27">
      <c r="A46" s="665" t="s">
        <v>280</v>
      </c>
      <c r="B46" s="661"/>
      <c r="C46" s="661"/>
      <c r="D46" s="661"/>
      <c r="E46" s="661"/>
      <c r="F46" s="661"/>
      <c r="G46" s="661"/>
      <c r="H46" s="661"/>
      <c r="I46" s="661"/>
      <c r="J46" s="661"/>
      <c r="K46" s="661"/>
      <c r="L46" s="661"/>
      <c r="M46" s="661"/>
      <c r="N46" s="661"/>
      <c r="O46" s="661"/>
      <c r="P46" s="661"/>
      <c r="Q46" s="661"/>
      <c r="R46" s="661"/>
      <c r="S46" s="661"/>
      <c r="T46" s="661"/>
      <c r="U46" s="661"/>
      <c r="V46" s="661"/>
      <c r="W46" s="661"/>
      <c r="X46" s="661"/>
      <c r="Y46" s="661"/>
      <c r="Z46" s="661"/>
      <c r="AA46" s="15"/>
    </row>
    <row r="47" spans="1:27">
      <c r="A47" s="665" t="s">
        <v>230</v>
      </c>
      <c r="B47" s="661"/>
      <c r="C47" s="661"/>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15"/>
    </row>
    <row r="48" spans="1:27">
      <c r="A48" s="24"/>
      <c r="B48" s="649" t="s">
        <v>19</v>
      </c>
      <c r="C48" s="650"/>
      <c r="D48" s="650"/>
      <c r="E48" s="650"/>
      <c r="F48" s="650"/>
      <c r="G48" s="650"/>
      <c r="H48" s="650"/>
      <c r="I48" s="650"/>
      <c r="J48" s="650"/>
      <c r="K48" s="650"/>
      <c r="L48" s="650"/>
      <c r="M48" s="650"/>
      <c r="N48" s="650"/>
      <c r="O48" s="650"/>
      <c r="P48" s="650"/>
      <c r="Q48" s="650"/>
      <c r="R48" s="650"/>
      <c r="S48" s="18"/>
      <c r="T48" s="649" t="s">
        <v>20</v>
      </c>
      <c r="U48" s="650"/>
      <c r="V48" s="650"/>
      <c r="W48" s="650"/>
      <c r="X48" s="650"/>
      <c r="Y48" s="650"/>
      <c r="Z48" s="650"/>
      <c r="AA48" s="15"/>
    </row>
    <row r="49" spans="1:27">
      <c r="A49" s="28" t="s">
        <v>304</v>
      </c>
      <c r="B49" s="19" t="s">
        <v>21</v>
      </c>
      <c r="C49" s="19" t="s">
        <v>21</v>
      </c>
      <c r="D49" s="19" t="s">
        <v>21</v>
      </c>
      <c r="E49" s="378"/>
      <c r="F49" s="20" t="s">
        <v>21</v>
      </c>
      <c r="G49" s="20" t="s">
        <v>21</v>
      </c>
      <c r="H49" s="20" t="s">
        <v>21</v>
      </c>
      <c r="I49" s="20" t="s">
        <v>21</v>
      </c>
      <c r="J49" s="20" t="s">
        <v>21</v>
      </c>
      <c r="K49" s="19" t="s">
        <v>21</v>
      </c>
      <c r="L49" s="649" t="s">
        <v>22</v>
      </c>
      <c r="M49" s="650"/>
      <c r="N49" s="650"/>
      <c r="O49" s="650"/>
      <c r="P49" s="650"/>
      <c r="Q49" s="650"/>
      <c r="R49" s="650"/>
      <c r="S49" s="19" t="s">
        <v>21</v>
      </c>
      <c r="T49" s="19" t="s">
        <v>21</v>
      </c>
      <c r="U49" s="19" t="s">
        <v>21</v>
      </c>
      <c r="V49" s="19" t="s">
        <v>21</v>
      </c>
      <c r="W49" s="19" t="s">
        <v>21</v>
      </c>
      <c r="X49" s="656" t="s">
        <v>23</v>
      </c>
      <c r="Y49" s="657"/>
      <c r="Z49" s="657"/>
      <c r="AA49" s="184" t="s">
        <v>21</v>
      </c>
    </row>
    <row r="50" spans="1:27">
      <c r="A50" s="24"/>
      <c r="B50" s="17" t="s">
        <v>24</v>
      </c>
      <c r="C50" s="19" t="s">
        <v>21</v>
      </c>
      <c r="D50" s="17" t="s">
        <v>25</v>
      </c>
      <c r="E50" s="19" t="s">
        <v>21</v>
      </c>
      <c r="F50" s="17" t="s">
        <v>26</v>
      </c>
      <c r="G50" s="19" t="s">
        <v>21</v>
      </c>
      <c r="H50" s="17" t="s">
        <v>27</v>
      </c>
      <c r="I50" s="19" t="s">
        <v>21</v>
      </c>
      <c r="J50" s="17" t="s">
        <v>28</v>
      </c>
      <c r="K50" s="19" t="s">
        <v>21</v>
      </c>
      <c r="L50" s="656" t="s">
        <v>25</v>
      </c>
      <c r="M50" s="650"/>
      <c r="N50" s="650"/>
      <c r="O50" s="19" t="s">
        <v>21</v>
      </c>
      <c r="P50" s="649" t="s">
        <v>28</v>
      </c>
      <c r="Q50" s="650"/>
      <c r="R50" s="650"/>
      <c r="S50" s="19" t="s">
        <v>21</v>
      </c>
      <c r="T50" s="17" t="s">
        <v>29</v>
      </c>
      <c r="U50" s="19" t="s">
        <v>21</v>
      </c>
      <c r="V50" s="17" t="s">
        <v>30</v>
      </c>
      <c r="W50" s="19" t="s">
        <v>21</v>
      </c>
      <c r="X50" s="649" t="s">
        <v>30</v>
      </c>
      <c r="Y50" s="651" t="s">
        <v>21</v>
      </c>
      <c r="Z50" s="651" t="s">
        <v>21</v>
      </c>
      <c r="AA50" s="184" t="s">
        <v>21</v>
      </c>
    </row>
    <row r="51" spans="1:27">
      <c r="A51" s="22"/>
      <c r="B51" s="379" t="s">
        <v>21</v>
      </c>
      <c r="C51" s="492"/>
      <c r="D51" s="379" t="s">
        <v>21</v>
      </c>
      <c r="E51" s="492"/>
      <c r="F51" s="379" t="s">
        <v>21</v>
      </c>
      <c r="G51" s="492"/>
      <c r="H51" s="379" t="s">
        <v>21</v>
      </c>
      <c r="I51" s="492"/>
      <c r="J51" s="379" t="s">
        <v>21</v>
      </c>
      <c r="K51" s="19" t="s">
        <v>21</v>
      </c>
      <c r="L51" s="21" t="s">
        <v>62</v>
      </c>
      <c r="M51" s="19" t="s">
        <v>21</v>
      </c>
      <c r="N51" s="21" t="s">
        <v>32</v>
      </c>
      <c r="O51" s="19" t="s">
        <v>21</v>
      </c>
      <c r="P51" s="21" t="s">
        <v>62</v>
      </c>
      <c r="Q51" s="17" t="s">
        <v>21</v>
      </c>
      <c r="R51" s="21" t="s">
        <v>32</v>
      </c>
      <c r="S51" s="19" t="s">
        <v>21</v>
      </c>
      <c r="T51" s="19" t="s">
        <v>21</v>
      </c>
      <c r="U51" s="19" t="s">
        <v>21</v>
      </c>
      <c r="V51" s="19" t="s">
        <v>21</v>
      </c>
      <c r="W51" s="19" t="s">
        <v>21</v>
      </c>
      <c r="X51" s="21" t="s">
        <v>62</v>
      </c>
      <c r="Y51" s="21" t="s">
        <v>21</v>
      </c>
      <c r="Z51" s="21" t="s">
        <v>32</v>
      </c>
      <c r="AA51" s="184" t="s">
        <v>21</v>
      </c>
    </row>
    <row r="52" spans="1:27">
      <c r="A52" s="22"/>
      <c r="B52" s="379" t="s">
        <v>21</v>
      </c>
      <c r="C52" s="492"/>
      <c r="D52" s="379" t="s">
        <v>21</v>
      </c>
      <c r="E52" s="492"/>
      <c r="F52" s="379" t="s">
        <v>21</v>
      </c>
      <c r="G52" s="492"/>
      <c r="H52" s="379" t="s">
        <v>21</v>
      </c>
      <c r="I52" s="492"/>
      <c r="J52" s="379" t="s">
        <v>21</v>
      </c>
      <c r="K52" s="19" t="s">
        <v>21</v>
      </c>
      <c r="L52" s="19" t="s">
        <v>21</v>
      </c>
      <c r="M52" s="19" t="s">
        <v>21</v>
      </c>
      <c r="N52" s="19" t="s">
        <v>21</v>
      </c>
      <c r="O52" s="19" t="s">
        <v>21</v>
      </c>
      <c r="P52" s="19" t="s">
        <v>21</v>
      </c>
      <c r="Q52" s="19" t="s">
        <v>21</v>
      </c>
      <c r="R52" s="19" t="s">
        <v>21</v>
      </c>
      <c r="S52" s="19" t="s">
        <v>21</v>
      </c>
      <c r="T52" s="19" t="s">
        <v>21</v>
      </c>
      <c r="U52" s="19" t="s">
        <v>21</v>
      </c>
      <c r="V52" s="19" t="s">
        <v>21</v>
      </c>
      <c r="W52" s="19" t="s">
        <v>21</v>
      </c>
      <c r="X52" s="19" t="s">
        <v>21</v>
      </c>
      <c r="Y52" s="19" t="s">
        <v>21</v>
      </c>
      <c r="Z52" s="19" t="s">
        <v>21</v>
      </c>
      <c r="AA52" s="184" t="s">
        <v>21</v>
      </c>
    </row>
    <row r="53" spans="1:27">
      <c r="A53" s="422" t="s">
        <v>87</v>
      </c>
      <c r="B53" s="381">
        <v>5.1999999999999998E-3</v>
      </c>
      <c r="C53" s="476"/>
      <c r="D53" s="381">
        <v>4.1000000000000003E-3</v>
      </c>
      <c r="E53" s="476"/>
      <c r="F53" s="381">
        <v>1.6000000000000001E-3</v>
      </c>
      <c r="G53" s="476"/>
      <c r="H53" s="381">
        <v>1.6000000000000001E-3</v>
      </c>
      <c r="I53" s="476"/>
      <c r="J53" s="381">
        <v>2.7000000000000001E-3</v>
      </c>
      <c r="K53" s="493"/>
      <c r="L53" s="368">
        <v>0.11</v>
      </c>
      <c r="M53" s="404"/>
      <c r="N53" s="405"/>
      <c r="O53" s="436"/>
      <c r="P53" s="368">
        <v>0.25</v>
      </c>
      <c r="Q53" s="404"/>
      <c r="R53" s="405"/>
      <c r="S53" s="493"/>
      <c r="T53" s="381">
        <v>4.7000000000000002E-3</v>
      </c>
      <c r="U53" s="494"/>
      <c r="V53" s="381">
        <v>1.4E-3</v>
      </c>
      <c r="W53" s="493"/>
      <c r="X53" s="368">
        <v>0.33</v>
      </c>
      <c r="Y53" s="435"/>
      <c r="Z53" s="405"/>
      <c r="AA53" s="495"/>
    </row>
    <row r="54" spans="1:27">
      <c r="A54" s="70" t="s">
        <v>196</v>
      </c>
      <c r="B54" s="126">
        <v>0</v>
      </c>
      <c r="C54" s="133"/>
      <c r="D54" s="126">
        <v>0</v>
      </c>
      <c r="E54" s="133"/>
      <c r="F54" s="126">
        <v>2.5999999999999999E-3</v>
      </c>
      <c r="G54" s="133"/>
      <c r="H54" s="126">
        <v>3.0999999999999999E-3</v>
      </c>
      <c r="I54" s="133"/>
      <c r="J54" s="327">
        <v>0</v>
      </c>
      <c r="K54" s="496"/>
      <c r="L54" s="128">
        <v>0</v>
      </c>
      <c r="M54" s="29"/>
      <c r="N54" s="102"/>
      <c r="O54" s="27"/>
      <c r="P54" s="128">
        <v>0</v>
      </c>
      <c r="Q54" s="29"/>
      <c r="R54" s="102"/>
      <c r="S54" s="496"/>
      <c r="T54" s="126">
        <v>0</v>
      </c>
      <c r="U54" s="131"/>
      <c r="V54" s="126">
        <v>3.0000000000000001E-3</v>
      </c>
      <c r="W54" s="496"/>
      <c r="X54" s="128">
        <v>-0.3</v>
      </c>
      <c r="Y54" s="26"/>
      <c r="Z54" s="102"/>
      <c r="AA54" s="497"/>
    </row>
    <row r="55" spans="1:27">
      <c r="A55" s="422" t="s">
        <v>197</v>
      </c>
      <c r="B55" s="363">
        <v>1.03E-2</v>
      </c>
      <c r="C55" s="478"/>
      <c r="D55" s="363">
        <v>6.9999999999999999E-4</v>
      </c>
      <c r="E55" s="478"/>
      <c r="F55" s="363">
        <v>1.9E-3</v>
      </c>
      <c r="G55" s="478"/>
      <c r="H55" s="363">
        <v>8.0000000000000002E-3</v>
      </c>
      <c r="I55" s="478"/>
      <c r="J55" s="363">
        <v>7.1999999999999998E-3</v>
      </c>
      <c r="K55" s="493"/>
      <c r="L55" s="368">
        <v>0.96</v>
      </c>
      <c r="M55" s="404"/>
      <c r="N55" s="405"/>
      <c r="O55" s="436"/>
      <c r="P55" s="368">
        <v>0.31</v>
      </c>
      <c r="Q55" s="404"/>
      <c r="R55" s="405"/>
      <c r="S55" s="493"/>
      <c r="T55" s="363">
        <v>5.4999999999999997E-3</v>
      </c>
      <c r="U55" s="449"/>
      <c r="V55" s="363">
        <v>5.5999999999999999E-3</v>
      </c>
      <c r="W55" s="493"/>
      <c r="X55" s="368">
        <v>-0.01</v>
      </c>
      <c r="Y55" s="435"/>
      <c r="Z55" s="405"/>
      <c r="AA55" s="495"/>
    </row>
    <row r="56" spans="1:27">
      <c r="A56" s="165" t="s">
        <v>198</v>
      </c>
      <c r="B56" s="126">
        <v>4.1999999999999997E-3</v>
      </c>
      <c r="C56" s="133"/>
      <c r="D56" s="126">
        <v>3.0000000000000001E-3</v>
      </c>
      <c r="E56" s="133"/>
      <c r="F56" s="126">
        <v>1.9E-3</v>
      </c>
      <c r="G56" s="133"/>
      <c r="H56" s="126">
        <v>2.2000000000000001E-3</v>
      </c>
      <c r="I56" s="133"/>
      <c r="J56" s="126">
        <v>2.3E-3</v>
      </c>
      <c r="K56" s="496"/>
      <c r="L56" s="128">
        <v>0.12</v>
      </c>
      <c r="M56" s="29"/>
      <c r="N56" s="102"/>
      <c r="O56" s="27"/>
      <c r="P56" s="128">
        <v>0.19</v>
      </c>
      <c r="Q56" s="29"/>
      <c r="R56" s="102"/>
      <c r="S56" s="496"/>
      <c r="T56" s="126">
        <v>3.7000000000000002E-3</v>
      </c>
      <c r="U56" s="131"/>
      <c r="V56" s="126">
        <v>2E-3</v>
      </c>
      <c r="W56" s="496"/>
      <c r="X56" s="128">
        <v>0.17</v>
      </c>
      <c r="Y56" s="26"/>
      <c r="Z56" s="102"/>
      <c r="AA56" s="497"/>
    </row>
    <row r="57" spans="1:27">
      <c r="A57" s="422" t="s">
        <v>199</v>
      </c>
      <c r="B57" s="363">
        <v>2.0000000000000001E-4</v>
      </c>
      <c r="C57" s="478"/>
      <c r="D57" s="363">
        <v>1E-4</v>
      </c>
      <c r="E57" s="478"/>
      <c r="F57" s="363">
        <v>2.0000000000000001E-4</v>
      </c>
      <c r="G57" s="478"/>
      <c r="H57" s="363">
        <v>1E-4</v>
      </c>
      <c r="I57" s="478"/>
      <c r="J57" s="363">
        <v>1E-4</v>
      </c>
      <c r="K57" s="493"/>
      <c r="L57" s="368">
        <v>0.01</v>
      </c>
      <c r="M57" s="404"/>
      <c r="N57" s="405"/>
      <c r="O57" s="436"/>
      <c r="P57" s="368">
        <v>0.01</v>
      </c>
      <c r="Q57" s="404"/>
      <c r="R57" s="405"/>
      <c r="S57" s="493"/>
      <c r="T57" s="363">
        <v>1E-4</v>
      </c>
      <c r="U57" s="449"/>
      <c r="V57" s="363">
        <v>-2.9999999999999997E-4</v>
      </c>
      <c r="W57" s="493"/>
      <c r="X57" s="368">
        <v>0.04</v>
      </c>
      <c r="Y57" s="435"/>
      <c r="Z57" s="405"/>
      <c r="AA57" s="495"/>
    </row>
    <row r="58" spans="1:27">
      <c r="A58" s="70" t="s">
        <v>200</v>
      </c>
      <c r="B58" s="126">
        <v>-5.0000000000000001E-4</v>
      </c>
      <c r="C58" s="133"/>
      <c r="D58" s="126">
        <v>-1E-3</v>
      </c>
      <c r="E58" s="133"/>
      <c r="F58" s="126">
        <v>2.0000000000000001E-4</v>
      </c>
      <c r="G58" s="133"/>
      <c r="H58" s="126">
        <v>-4.0000000000000002E-4</v>
      </c>
      <c r="I58" s="133"/>
      <c r="J58" s="126">
        <v>1E-4</v>
      </c>
      <c r="K58" s="496"/>
      <c r="L58" s="128">
        <v>0.05</v>
      </c>
      <c r="M58" s="29"/>
      <c r="N58" s="102"/>
      <c r="O58" s="27"/>
      <c r="P58" s="128">
        <v>-0.06</v>
      </c>
      <c r="Q58" s="29"/>
      <c r="R58" s="102"/>
      <c r="S58" s="496"/>
      <c r="T58" s="126">
        <v>-8.0000000000000004E-4</v>
      </c>
      <c r="U58" s="131"/>
      <c r="V58" s="126">
        <v>-1.2999999999999999E-3</v>
      </c>
      <c r="W58" s="496"/>
      <c r="X58" s="128">
        <v>0.05</v>
      </c>
      <c r="Y58" s="26"/>
      <c r="Z58" s="102"/>
      <c r="AA58" s="497"/>
    </row>
    <row r="59" spans="1:27">
      <c r="A59" s="422" t="s">
        <v>201</v>
      </c>
      <c r="B59" s="363">
        <v>6.7999999999999996E-3</v>
      </c>
      <c r="C59" s="478"/>
      <c r="D59" s="363">
        <v>8.8000000000000005E-3</v>
      </c>
      <c r="E59" s="478"/>
      <c r="F59" s="363">
        <v>8.5000000000000006E-3</v>
      </c>
      <c r="G59" s="478"/>
      <c r="H59" s="363">
        <v>7.4000000000000003E-3</v>
      </c>
      <c r="I59" s="478"/>
      <c r="J59" s="363">
        <v>4.8999999999999998E-3</v>
      </c>
      <c r="K59" s="493"/>
      <c r="L59" s="368">
        <v>-0.2</v>
      </c>
      <c r="M59" s="404"/>
      <c r="N59" s="405"/>
      <c r="O59" s="436"/>
      <c r="P59" s="368">
        <v>0.19</v>
      </c>
      <c r="Q59" s="404"/>
      <c r="R59" s="405"/>
      <c r="S59" s="493"/>
      <c r="T59" s="363">
        <v>7.7999999999999996E-3</v>
      </c>
      <c r="U59" s="449"/>
      <c r="V59" s="363">
        <v>6.1999999999999998E-3</v>
      </c>
      <c r="W59" s="493"/>
      <c r="X59" s="368">
        <v>0.16</v>
      </c>
      <c r="Y59" s="435"/>
      <c r="Z59" s="405"/>
      <c r="AA59" s="495"/>
    </row>
    <row r="60" spans="1:27">
      <c r="A60" s="70" t="s">
        <v>202</v>
      </c>
      <c r="B60" s="126">
        <v>3.3999999999999998E-3</v>
      </c>
      <c r="C60" s="133"/>
      <c r="D60" s="126">
        <v>5.4999999999999997E-3</v>
      </c>
      <c r="E60" s="133"/>
      <c r="F60" s="126">
        <v>6.4999999999999997E-3</v>
      </c>
      <c r="G60" s="133"/>
      <c r="H60" s="126">
        <v>5.7999999999999996E-3</v>
      </c>
      <c r="I60" s="133"/>
      <c r="J60" s="126">
        <v>6.1999999999999998E-3</v>
      </c>
      <c r="K60" s="496"/>
      <c r="L60" s="128">
        <v>-0.21</v>
      </c>
      <c r="M60" s="29"/>
      <c r="N60" s="102"/>
      <c r="O60" s="27"/>
      <c r="P60" s="128">
        <v>-0.28000000000000003</v>
      </c>
      <c r="Q60" s="29"/>
      <c r="R60" s="102"/>
      <c r="S60" s="496"/>
      <c r="T60" s="126">
        <v>4.4000000000000003E-3</v>
      </c>
      <c r="U60" s="131"/>
      <c r="V60" s="126">
        <v>5.7000000000000002E-3</v>
      </c>
      <c r="W60" s="496"/>
      <c r="X60" s="128">
        <v>-0.13</v>
      </c>
      <c r="Y60" s="26"/>
      <c r="Z60" s="102"/>
      <c r="AA60" s="497"/>
    </row>
    <row r="61" spans="1:27">
      <c r="A61" s="422" t="s">
        <v>203</v>
      </c>
      <c r="B61" s="363">
        <v>2.93E-2</v>
      </c>
      <c r="C61" s="478"/>
      <c r="D61" s="363">
        <v>3.2099999999999997E-2</v>
      </c>
      <c r="E61" s="478"/>
      <c r="F61" s="363">
        <v>3.09E-2</v>
      </c>
      <c r="G61" s="478"/>
      <c r="H61" s="363">
        <v>3.0800000000000001E-2</v>
      </c>
      <c r="I61" s="478"/>
      <c r="J61" s="363">
        <v>3.1099999999999999E-2</v>
      </c>
      <c r="K61" s="493"/>
      <c r="L61" s="368">
        <v>-0.28000000000000003</v>
      </c>
      <c r="M61" s="404"/>
      <c r="N61" s="405"/>
      <c r="O61" s="436"/>
      <c r="P61" s="368">
        <v>-0.18</v>
      </c>
      <c r="Q61" s="404"/>
      <c r="R61" s="405"/>
      <c r="S61" s="493"/>
      <c r="T61" s="363">
        <v>3.0700000000000002E-2</v>
      </c>
      <c r="U61" s="449"/>
      <c r="V61" s="363">
        <v>3.09E-2</v>
      </c>
      <c r="W61" s="493"/>
      <c r="X61" s="365">
        <v>-0.02</v>
      </c>
      <c r="Y61" s="435"/>
      <c r="Z61" s="405"/>
      <c r="AA61" s="495"/>
    </row>
    <row r="62" spans="1:27">
      <c r="A62" s="165" t="s">
        <v>204</v>
      </c>
      <c r="B62" s="126">
        <v>5.0000000000000001E-3</v>
      </c>
      <c r="C62" s="133"/>
      <c r="D62" s="126">
        <v>6.1000000000000004E-3</v>
      </c>
      <c r="E62" s="133"/>
      <c r="F62" s="126">
        <v>6.1000000000000004E-3</v>
      </c>
      <c r="G62" s="133"/>
      <c r="H62" s="126">
        <v>5.3E-3</v>
      </c>
      <c r="I62" s="133"/>
      <c r="J62" s="126">
        <v>4.8999999999999998E-3</v>
      </c>
      <c r="K62" s="496"/>
      <c r="L62" s="128">
        <v>-0.11</v>
      </c>
      <c r="M62" s="29"/>
      <c r="N62" s="102"/>
      <c r="O62" s="27"/>
      <c r="P62" s="128">
        <v>0.01</v>
      </c>
      <c r="Q62" s="29"/>
      <c r="R62" s="102"/>
      <c r="S62" s="496"/>
      <c r="T62" s="126">
        <v>5.5999999999999999E-3</v>
      </c>
      <c r="U62" s="131"/>
      <c r="V62" s="126">
        <v>4.7000000000000002E-3</v>
      </c>
      <c r="W62" s="496"/>
      <c r="X62" s="128">
        <v>0.09</v>
      </c>
      <c r="Y62" s="26"/>
      <c r="Z62" s="102"/>
      <c r="AA62" s="497"/>
    </row>
    <row r="63" spans="1:27">
      <c r="A63" s="487" t="s">
        <v>89</v>
      </c>
      <c r="B63" s="498">
        <v>4.5999999999999999E-3</v>
      </c>
      <c r="C63" s="493"/>
      <c r="D63" s="498">
        <v>4.5999999999999999E-3</v>
      </c>
      <c r="E63" s="493"/>
      <c r="F63" s="498">
        <v>4.1000000000000003E-3</v>
      </c>
      <c r="G63" s="493"/>
      <c r="H63" s="498">
        <v>3.8E-3</v>
      </c>
      <c r="I63" s="493"/>
      <c r="J63" s="498">
        <v>3.5999999999999999E-3</v>
      </c>
      <c r="K63" s="499"/>
      <c r="L63" s="368">
        <v>0</v>
      </c>
      <c r="M63" s="404"/>
      <c r="N63" s="405"/>
      <c r="O63" s="436"/>
      <c r="P63" s="368">
        <v>0.1</v>
      </c>
      <c r="Q63" s="404"/>
      <c r="R63" s="405"/>
      <c r="S63" s="499"/>
      <c r="T63" s="498">
        <v>4.5999999999999999E-3</v>
      </c>
      <c r="U63" s="500"/>
      <c r="V63" s="498">
        <v>3.3E-3</v>
      </c>
      <c r="W63" s="493"/>
      <c r="X63" s="368">
        <v>0.13</v>
      </c>
      <c r="Y63" s="435"/>
      <c r="Z63" s="405"/>
      <c r="AA63" s="495"/>
    </row>
    <row r="64" spans="1:27">
      <c r="A64" s="28" t="s">
        <v>305</v>
      </c>
      <c r="B64" s="379" t="s">
        <v>21</v>
      </c>
      <c r="C64" s="108"/>
      <c r="D64" s="379" t="s">
        <v>21</v>
      </c>
      <c r="E64" s="108"/>
      <c r="F64" s="379" t="s">
        <v>21</v>
      </c>
      <c r="G64" s="108"/>
      <c r="H64" s="379" t="s">
        <v>21</v>
      </c>
      <c r="I64" s="501"/>
      <c r="J64" s="379" t="s">
        <v>21</v>
      </c>
      <c r="K64" s="502"/>
      <c r="L64" s="502"/>
      <c r="M64" s="502"/>
      <c r="N64" s="502"/>
      <c r="O64" s="502"/>
      <c r="P64" s="502"/>
      <c r="Q64" s="502"/>
      <c r="R64" s="502"/>
      <c r="S64" s="502"/>
      <c r="T64" s="502"/>
      <c r="U64" s="502"/>
      <c r="V64" s="502"/>
      <c r="W64" s="502"/>
      <c r="X64" s="502"/>
      <c r="Y64" s="502"/>
      <c r="Z64" s="502"/>
      <c r="AA64" s="503"/>
    </row>
    <row r="65" spans="1:27">
      <c r="A65" s="422" t="s">
        <v>87</v>
      </c>
      <c r="B65" s="346">
        <v>50443</v>
      </c>
      <c r="C65" s="469"/>
      <c r="D65" s="346">
        <v>43152</v>
      </c>
      <c r="E65" s="353"/>
      <c r="F65" s="346">
        <v>42012</v>
      </c>
      <c r="G65" s="353"/>
      <c r="H65" s="346">
        <v>41476</v>
      </c>
      <c r="I65" s="353"/>
      <c r="J65" s="346">
        <v>41755</v>
      </c>
      <c r="K65" s="504"/>
      <c r="L65" s="347">
        <v>7291</v>
      </c>
      <c r="M65" s="476"/>
      <c r="N65" s="356">
        <v>0.17</v>
      </c>
      <c r="O65" s="484"/>
      <c r="P65" s="347">
        <v>8688</v>
      </c>
      <c r="Q65" s="476"/>
      <c r="R65" s="356">
        <v>0.21</v>
      </c>
      <c r="S65" s="484"/>
      <c r="T65" s="357">
        <v>46797</v>
      </c>
      <c r="U65" s="484"/>
      <c r="V65" s="357">
        <v>41659</v>
      </c>
      <c r="W65" s="484"/>
      <c r="X65" s="347">
        <v>5138</v>
      </c>
      <c r="Y65" s="476"/>
      <c r="Z65" s="356">
        <v>0.12</v>
      </c>
      <c r="AA65" s="505"/>
    </row>
    <row r="66" spans="1:27">
      <c r="A66" s="70" t="s">
        <v>196</v>
      </c>
      <c r="B66" s="49">
        <v>14540</v>
      </c>
      <c r="C66" s="468"/>
      <c r="D66" s="49">
        <v>13876</v>
      </c>
      <c r="E66" s="23"/>
      <c r="F66" s="49">
        <v>13103</v>
      </c>
      <c r="G66" s="23"/>
      <c r="H66" s="49">
        <v>12892</v>
      </c>
      <c r="I66" s="23"/>
      <c r="J66" s="49">
        <v>13379</v>
      </c>
      <c r="K66" s="502"/>
      <c r="L66" s="109">
        <v>664</v>
      </c>
      <c r="M66" s="133"/>
      <c r="N66" s="79">
        <v>0.05</v>
      </c>
      <c r="O66" s="29"/>
      <c r="P66" s="109">
        <v>1161</v>
      </c>
      <c r="Q66" s="133"/>
      <c r="R66" s="79">
        <v>0.09</v>
      </c>
      <c r="S66" s="217"/>
      <c r="T66" s="49">
        <v>14208</v>
      </c>
      <c r="U66" s="314"/>
      <c r="V66" s="49">
        <v>13325</v>
      </c>
      <c r="W66" s="217"/>
      <c r="X66" s="109">
        <v>883</v>
      </c>
      <c r="Y66" s="133"/>
      <c r="Z66" s="79">
        <v>7.0000000000000007E-2</v>
      </c>
      <c r="AA66" s="191"/>
    </row>
    <row r="67" spans="1:27">
      <c r="A67" s="422" t="s">
        <v>197</v>
      </c>
      <c r="B67" s="380">
        <v>2426</v>
      </c>
      <c r="C67" s="469"/>
      <c r="D67" s="380">
        <v>2482</v>
      </c>
      <c r="E67" s="353"/>
      <c r="F67" s="380">
        <v>2546</v>
      </c>
      <c r="G67" s="353"/>
      <c r="H67" s="380">
        <v>2615</v>
      </c>
      <c r="I67" s="353"/>
      <c r="J67" s="380">
        <v>2745</v>
      </c>
      <c r="K67" s="504"/>
      <c r="L67" s="456">
        <v>-56</v>
      </c>
      <c r="M67" s="478"/>
      <c r="N67" s="351">
        <v>-0.02</v>
      </c>
      <c r="O67" s="404"/>
      <c r="P67" s="456">
        <v>-319</v>
      </c>
      <c r="Q67" s="478"/>
      <c r="R67" s="351">
        <v>-0.12</v>
      </c>
      <c r="S67" s="484"/>
      <c r="T67" s="357">
        <v>2454</v>
      </c>
      <c r="U67" s="481"/>
      <c r="V67" s="357">
        <v>2809</v>
      </c>
      <c r="W67" s="484"/>
      <c r="X67" s="456">
        <v>-355</v>
      </c>
      <c r="Y67" s="478"/>
      <c r="Z67" s="351">
        <v>-0.13</v>
      </c>
      <c r="AA67" s="453"/>
    </row>
    <row r="68" spans="1:27">
      <c r="A68" s="165" t="s">
        <v>198</v>
      </c>
      <c r="B68" s="166">
        <v>67409</v>
      </c>
      <c r="C68" s="468"/>
      <c r="D68" s="166">
        <v>59510</v>
      </c>
      <c r="E68" s="107"/>
      <c r="F68" s="166">
        <v>57661</v>
      </c>
      <c r="G68" s="107"/>
      <c r="H68" s="166">
        <v>56983</v>
      </c>
      <c r="I68" s="107"/>
      <c r="J68" s="166">
        <v>57879</v>
      </c>
      <c r="K68" s="502"/>
      <c r="L68" s="109">
        <v>7899</v>
      </c>
      <c r="M68" s="133"/>
      <c r="N68" s="79">
        <v>0.13</v>
      </c>
      <c r="O68" s="29"/>
      <c r="P68" s="109">
        <v>9530</v>
      </c>
      <c r="Q68" s="133"/>
      <c r="R68" s="79">
        <v>0.16</v>
      </c>
      <c r="S68" s="217"/>
      <c r="T68" s="325">
        <v>63459</v>
      </c>
      <c r="U68" s="314"/>
      <c r="V68" s="325">
        <v>57793</v>
      </c>
      <c r="W68" s="217"/>
      <c r="X68" s="109">
        <v>5666</v>
      </c>
      <c r="Y68" s="133"/>
      <c r="Z68" s="79">
        <v>0.1</v>
      </c>
      <c r="AA68" s="191"/>
    </row>
    <row r="69" spans="1:27">
      <c r="A69" s="422" t="s">
        <v>199</v>
      </c>
      <c r="B69" s="357">
        <v>18872</v>
      </c>
      <c r="C69" s="469"/>
      <c r="D69" s="357">
        <v>18866</v>
      </c>
      <c r="E69" s="353"/>
      <c r="F69" s="357">
        <v>19495</v>
      </c>
      <c r="G69" s="353"/>
      <c r="H69" s="357">
        <v>19405</v>
      </c>
      <c r="I69" s="353"/>
      <c r="J69" s="357">
        <v>19232</v>
      </c>
      <c r="K69" s="504"/>
      <c r="L69" s="358">
        <v>6</v>
      </c>
      <c r="M69" s="478"/>
      <c r="N69" s="351">
        <v>0</v>
      </c>
      <c r="O69" s="404"/>
      <c r="P69" s="358">
        <v>-360</v>
      </c>
      <c r="Q69" s="478"/>
      <c r="R69" s="351">
        <v>-0.02</v>
      </c>
      <c r="S69" s="484"/>
      <c r="T69" s="357">
        <v>18869</v>
      </c>
      <c r="U69" s="481"/>
      <c r="V69" s="357">
        <v>19163</v>
      </c>
      <c r="W69" s="484"/>
      <c r="X69" s="358">
        <v>-294</v>
      </c>
      <c r="Y69" s="478"/>
      <c r="Z69" s="351">
        <v>-0.02</v>
      </c>
      <c r="AA69" s="453"/>
    </row>
    <row r="70" spans="1:27">
      <c r="A70" s="70" t="s">
        <v>200</v>
      </c>
      <c r="B70" s="49">
        <v>12736</v>
      </c>
      <c r="C70" s="468"/>
      <c r="D70" s="49">
        <v>13042</v>
      </c>
      <c r="E70" s="23"/>
      <c r="F70" s="49">
        <v>13265</v>
      </c>
      <c r="G70" s="23"/>
      <c r="H70" s="49">
        <v>13501</v>
      </c>
      <c r="I70" s="23"/>
      <c r="J70" s="49">
        <v>13754</v>
      </c>
      <c r="K70" s="502"/>
      <c r="L70" s="109">
        <v>-306</v>
      </c>
      <c r="M70" s="133"/>
      <c r="N70" s="79">
        <v>-0.02</v>
      </c>
      <c r="O70" s="29"/>
      <c r="P70" s="109">
        <v>-1018</v>
      </c>
      <c r="Q70" s="133"/>
      <c r="R70" s="79">
        <v>-7.0000000000000007E-2</v>
      </c>
      <c r="S70" s="217"/>
      <c r="T70" s="49">
        <v>12889</v>
      </c>
      <c r="U70" s="314"/>
      <c r="V70" s="76">
        <v>13913000000</v>
      </c>
      <c r="W70" s="217"/>
      <c r="X70" s="169">
        <v>-1024000000</v>
      </c>
      <c r="Y70" s="133"/>
      <c r="Z70" s="79">
        <v>-7.0000000000000007E-2</v>
      </c>
      <c r="AA70" s="191"/>
    </row>
    <row r="71" spans="1:27">
      <c r="A71" s="422" t="s">
        <v>201</v>
      </c>
      <c r="B71" s="357">
        <v>11998</v>
      </c>
      <c r="C71" s="469"/>
      <c r="D71" s="357">
        <v>12173</v>
      </c>
      <c r="E71" s="353"/>
      <c r="F71" s="357">
        <v>12099</v>
      </c>
      <c r="G71" s="353"/>
      <c r="H71" s="357">
        <v>12036</v>
      </c>
      <c r="I71" s="353"/>
      <c r="J71" s="357">
        <v>11984</v>
      </c>
      <c r="K71" s="504"/>
      <c r="L71" s="358">
        <v>-175</v>
      </c>
      <c r="M71" s="478"/>
      <c r="N71" s="351">
        <v>-0.01</v>
      </c>
      <c r="O71" s="404"/>
      <c r="P71" s="358">
        <v>14</v>
      </c>
      <c r="Q71" s="478"/>
      <c r="R71" s="351">
        <v>0</v>
      </c>
      <c r="S71" s="484"/>
      <c r="T71" s="357">
        <v>12085</v>
      </c>
      <c r="U71" s="481"/>
      <c r="V71" s="357">
        <v>12026</v>
      </c>
      <c r="W71" s="484"/>
      <c r="X71" s="358">
        <v>59</v>
      </c>
      <c r="Y71" s="478"/>
      <c r="Z71" s="351">
        <v>0</v>
      </c>
      <c r="AA71" s="453"/>
    </row>
    <row r="72" spans="1:27">
      <c r="A72" s="70" t="s">
        <v>202</v>
      </c>
      <c r="B72" s="49">
        <v>11183</v>
      </c>
      <c r="C72" s="468"/>
      <c r="D72" s="49">
        <v>10610</v>
      </c>
      <c r="E72" s="23"/>
      <c r="F72" s="49">
        <v>9888</v>
      </c>
      <c r="G72" s="23"/>
      <c r="H72" s="49">
        <v>9459</v>
      </c>
      <c r="I72" s="23"/>
      <c r="J72" s="49">
        <v>9235</v>
      </c>
      <c r="K72" s="502"/>
      <c r="L72" s="109">
        <v>573</v>
      </c>
      <c r="M72" s="133"/>
      <c r="N72" s="79">
        <v>0.05</v>
      </c>
      <c r="O72" s="29"/>
      <c r="P72" s="109">
        <v>1948</v>
      </c>
      <c r="Q72" s="133"/>
      <c r="R72" s="79">
        <v>0.21</v>
      </c>
      <c r="S72" s="217"/>
      <c r="T72" s="49">
        <v>10897</v>
      </c>
      <c r="U72" s="314"/>
      <c r="V72" s="49">
        <v>9153</v>
      </c>
      <c r="W72" s="217"/>
      <c r="X72" s="109">
        <v>1744</v>
      </c>
      <c r="Y72" s="133"/>
      <c r="Z72" s="79">
        <v>0.19</v>
      </c>
      <c r="AA72" s="191"/>
    </row>
    <row r="73" spans="1:27">
      <c r="A73" s="422" t="s">
        <v>203</v>
      </c>
      <c r="B73" s="357">
        <v>6557</v>
      </c>
      <c r="C73" s="469"/>
      <c r="D73" s="357">
        <v>6854</v>
      </c>
      <c r="E73" s="350"/>
      <c r="F73" s="357">
        <v>6497</v>
      </c>
      <c r="G73" s="350"/>
      <c r="H73" s="357">
        <v>5873</v>
      </c>
      <c r="I73" s="350"/>
      <c r="J73" s="357">
        <v>5699</v>
      </c>
      <c r="K73" s="504"/>
      <c r="L73" s="358">
        <v>-297</v>
      </c>
      <c r="M73" s="478"/>
      <c r="N73" s="351">
        <v>-0.04</v>
      </c>
      <c r="O73" s="404"/>
      <c r="P73" s="358">
        <v>858</v>
      </c>
      <c r="Q73" s="478"/>
      <c r="R73" s="351">
        <v>0.15</v>
      </c>
      <c r="S73" s="484"/>
      <c r="T73" s="357">
        <v>6706</v>
      </c>
      <c r="U73" s="481"/>
      <c r="V73" s="357">
        <v>5668</v>
      </c>
      <c r="W73" s="484"/>
      <c r="X73" s="506">
        <v>1038000000</v>
      </c>
      <c r="Y73" s="478"/>
      <c r="Z73" s="351">
        <v>0.18</v>
      </c>
      <c r="AA73" s="453"/>
    </row>
    <row r="74" spans="1:27">
      <c r="A74" s="165" t="s">
        <v>204</v>
      </c>
      <c r="B74" s="201">
        <v>61346</v>
      </c>
      <c r="C74" s="468"/>
      <c r="D74" s="201">
        <v>61545</v>
      </c>
      <c r="E74" s="107"/>
      <c r="F74" s="201">
        <v>61244</v>
      </c>
      <c r="G74" s="107"/>
      <c r="H74" s="201">
        <v>60274</v>
      </c>
      <c r="I74" s="107"/>
      <c r="J74" s="201">
        <v>59904</v>
      </c>
      <c r="K74" s="502"/>
      <c r="L74" s="323">
        <v>-199</v>
      </c>
      <c r="M74" s="133"/>
      <c r="N74" s="79">
        <v>0</v>
      </c>
      <c r="O74" s="29"/>
      <c r="P74" s="323">
        <v>1442</v>
      </c>
      <c r="Q74" s="133"/>
      <c r="R74" s="79">
        <v>0.02</v>
      </c>
      <c r="S74" s="217"/>
      <c r="T74" s="201">
        <v>61446</v>
      </c>
      <c r="U74" s="314"/>
      <c r="V74" s="201">
        <v>59923</v>
      </c>
      <c r="W74" s="217"/>
      <c r="X74" s="323">
        <v>1523</v>
      </c>
      <c r="Y74" s="133"/>
      <c r="Z74" s="79">
        <v>0.03</v>
      </c>
      <c r="AA74" s="191"/>
    </row>
    <row r="75" spans="1:27">
      <c r="A75" s="487" t="s">
        <v>89</v>
      </c>
      <c r="B75" s="507">
        <v>128755</v>
      </c>
      <c r="C75" s="469"/>
      <c r="D75" s="507">
        <v>121055</v>
      </c>
      <c r="E75" s="508"/>
      <c r="F75" s="507">
        <v>118905</v>
      </c>
      <c r="G75" s="508"/>
      <c r="H75" s="507">
        <v>117257</v>
      </c>
      <c r="I75" s="508"/>
      <c r="J75" s="507">
        <v>117783</v>
      </c>
      <c r="K75" s="504"/>
      <c r="L75" s="488">
        <v>7700</v>
      </c>
      <c r="M75" s="478"/>
      <c r="N75" s="356">
        <v>0.06</v>
      </c>
      <c r="O75" s="404"/>
      <c r="P75" s="488">
        <v>10972</v>
      </c>
      <c r="Q75" s="478"/>
      <c r="R75" s="356">
        <v>0.09</v>
      </c>
      <c r="S75" s="484"/>
      <c r="T75" s="507">
        <v>124905</v>
      </c>
      <c r="U75" s="484"/>
      <c r="V75" s="507">
        <v>117716</v>
      </c>
      <c r="W75" s="484"/>
      <c r="X75" s="488">
        <v>7189</v>
      </c>
      <c r="Y75" s="478"/>
      <c r="Z75" s="356">
        <v>0.06</v>
      </c>
      <c r="AA75" s="505"/>
    </row>
    <row r="76" spans="1:27">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
    </row>
    <row r="77" spans="1:27">
      <c r="A77" s="648"/>
      <c r="B77" s="709"/>
      <c r="C77" s="709"/>
      <c r="D77" s="709"/>
      <c r="E77" s="709"/>
      <c r="F77" s="709"/>
      <c r="G77" s="709"/>
      <c r="H77" s="709"/>
      <c r="I77" s="709"/>
      <c r="J77" s="709"/>
      <c r="K77" s="709"/>
      <c r="L77" s="709"/>
      <c r="M77" s="709"/>
      <c r="N77" s="709"/>
      <c r="O77" s="709"/>
      <c r="P77" s="709"/>
      <c r="Q77" s="709"/>
      <c r="R77" s="709"/>
      <c r="S77" s="709"/>
      <c r="T77" s="709"/>
      <c r="U77" s="709"/>
      <c r="V77" s="709"/>
      <c r="W77" s="709"/>
      <c r="X77" s="709"/>
      <c r="Y77" s="709"/>
      <c r="Z77" s="709"/>
      <c r="AA77" s="2"/>
    </row>
  </sheetData>
  <mergeCells count="21">
    <mergeCell ref="A1:Z1"/>
    <mergeCell ref="A2:Z2"/>
    <mergeCell ref="B3:R3"/>
    <mergeCell ref="T3:Z3"/>
    <mergeCell ref="L4:R4"/>
    <mergeCell ref="X4:Z4"/>
    <mergeCell ref="L5:N5"/>
    <mergeCell ref="P5:R5"/>
    <mergeCell ref="X5:Z5"/>
    <mergeCell ref="A44:Z44"/>
    <mergeCell ref="A45:Z45"/>
    <mergeCell ref="L50:N50"/>
    <mergeCell ref="P50:R50"/>
    <mergeCell ref="X50:Z50"/>
    <mergeCell ref="A77:Z77"/>
    <mergeCell ref="A46:Z46"/>
    <mergeCell ref="A47:Z47"/>
    <mergeCell ref="B48:R48"/>
    <mergeCell ref="T48:Z48"/>
    <mergeCell ref="L49:R49"/>
    <mergeCell ref="X49:Z49"/>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zoomScaleNormal="100" workbookViewId="0">
      <selection activeCell="Z11" sqref="Z11"/>
    </sheetView>
  </sheetViews>
  <sheetFormatPr defaultColWidth="21.5" defaultRowHeight="12.75"/>
  <cols>
    <col min="1" max="1" width="87.33203125" bestFit="1" customWidth="1"/>
    <col min="2" max="2" width="8.6640625" bestFit="1" customWidth="1"/>
    <col min="3" max="3" width="0.6640625" customWidth="1"/>
    <col min="4" max="4" width="8.6640625" bestFit="1" customWidth="1"/>
    <col min="5" max="5" width="0.6640625" customWidth="1"/>
    <col min="6" max="6" width="8.6640625" bestFit="1" customWidth="1"/>
    <col min="7" max="7" width="0.6640625" customWidth="1"/>
    <col min="8" max="8" width="8.6640625" bestFit="1" customWidth="1"/>
    <col min="9" max="9" width="0.6640625" customWidth="1"/>
    <col min="10" max="10" width="8.6640625" bestFit="1" customWidth="1"/>
    <col min="11" max="11" width="0.6640625" customWidth="1"/>
    <col min="12" max="12" width="7.83203125" bestFit="1" customWidth="1"/>
    <col min="13" max="13" width="0.6640625" customWidth="1"/>
    <col min="14" max="14" width="7.1640625" bestFit="1" customWidth="1"/>
    <col min="15" max="15" width="0.6640625" customWidth="1"/>
    <col min="16" max="16" width="8.6640625" bestFit="1" customWidth="1"/>
    <col min="17" max="17" width="0.6640625" customWidth="1"/>
    <col min="18" max="18" width="6.5" bestFit="1" customWidth="1"/>
    <col min="19" max="19" width="0.6640625" customWidth="1"/>
    <col min="20" max="20" width="8.6640625" bestFit="1" customWidth="1"/>
    <col min="21" max="21" width="0.6640625" customWidth="1"/>
    <col min="22" max="22" width="8.6640625" bestFit="1" customWidth="1"/>
    <col min="23" max="23" width="0.6640625" customWidth="1"/>
    <col min="24" max="24" width="8.6640625" bestFit="1" customWidth="1"/>
    <col min="25" max="25" width="0.6640625" customWidth="1"/>
    <col min="26" max="26" width="7.1640625" bestFit="1" customWidth="1"/>
    <col min="27" max="27" width="8.1640625" hidden="1" customWidth="1"/>
  </cols>
  <sheetData>
    <row r="1" spans="1:27">
      <c r="A1" s="660" t="s">
        <v>280</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160"/>
    </row>
    <row r="2" spans="1:27">
      <c r="A2" s="660" t="s">
        <v>98</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160"/>
    </row>
    <row r="3" spans="1:27">
      <c r="A3" s="160"/>
      <c r="B3" s="649" t="s">
        <v>19</v>
      </c>
      <c r="C3" s="650"/>
      <c r="D3" s="650"/>
      <c r="E3" s="650"/>
      <c r="F3" s="650"/>
      <c r="G3" s="650"/>
      <c r="H3" s="650"/>
      <c r="I3" s="650"/>
      <c r="J3" s="650"/>
      <c r="K3" s="650"/>
      <c r="L3" s="650"/>
      <c r="M3" s="650"/>
      <c r="N3" s="650"/>
      <c r="O3" s="650"/>
      <c r="P3" s="650"/>
      <c r="Q3" s="713"/>
      <c r="R3" s="713"/>
      <c r="S3" s="18"/>
      <c r="T3" s="649" t="s">
        <v>20</v>
      </c>
      <c r="U3" s="650"/>
      <c r="V3" s="650"/>
      <c r="W3" s="650"/>
      <c r="X3" s="650"/>
      <c r="Y3" s="650"/>
      <c r="Z3" s="650"/>
      <c r="AA3" s="18"/>
    </row>
    <row r="4" spans="1:27">
      <c r="A4" s="160"/>
      <c r="B4" s="19" t="s">
        <v>21</v>
      </c>
      <c r="C4" s="19" t="s">
        <v>21</v>
      </c>
      <c r="D4" s="19" t="s">
        <v>21</v>
      </c>
      <c r="E4" s="378"/>
      <c r="F4" s="20" t="s">
        <v>21</v>
      </c>
      <c r="G4" s="20" t="s">
        <v>21</v>
      </c>
      <c r="H4" s="20" t="s">
        <v>21</v>
      </c>
      <c r="I4" s="20" t="s">
        <v>21</v>
      </c>
      <c r="J4" s="20" t="s">
        <v>21</v>
      </c>
      <c r="K4" s="19" t="s">
        <v>21</v>
      </c>
      <c r="L4" s="649" t="s">
        <v>22</v>
      </c>
      <c r="M4" s="650"/>
      <c r="N4" s="650"/>
      <c r="O4" s="650"/>
      <c r="P4" s="650"/>
      <c r="Q4" s="650"/>
      <c r="R4" s="650"/>
      <c r="S4" s="19" t="s">
        <v>21</v>
      </c>
      <c r="T4" s="19" t="s">
        <v>21</v>
      </c>
      <c r="U4" s="19" t="s">
        <v>21</v>
      </c>
      <c r="V4" s="19" t="s">
        <v>21</v>
      </c>
      <c r="W4" s="19" t="s">
        <v>21</v>
      </c>
      <c r="X4" s="656" t="s">
        <v>23</v>
      </c>
      <c r="Y4" s="657"/>
      <c r="Z4" s="657"/>
      <c r="AA4" s="19" t="s">
        <v>21</v>
      </c>
    </row>
    <row r="5" spans="1:27">
      <c r="A5" s="509"/>
      <c r="B5" s="17" t="s">
        <v>24</v>
      </c>
      <c r="C5" s="19" t="s">
        <v>21</v>
      </c>
      <c r="D5" s="17" t="s">
        <v>25</v>
      </c>
      <c r="E5" s="19" t="s">
        <v>21</v>
      </c>
      <c r="F5" s="17" t="s">
        <v>26</v>
      </c>
      <c r="G5" s="19" t="s">
        <v>21</v>
      </c>
      <c r="H5" s="17" t="s">
        <v>27</v>
      </c>
      <c r="I5" s="19" t="s">
        <v>21</v>
      </c>
      <c r="J5" s="17" t="s">
        <v>28</v>
      </c>
      <c r="K5" s="19" t="s">
        <v>21</v>
      </c>
      <c r="L5" s="656" t="s">
        <v>25</v>
      </c>
      <c r="M5" s="650"/>
      <c r="N5" s="650"/>
      <c r="O5" s="19" t="s">
        <v>21</v>
      </c>
      <c r="P5" s="649" t="s">
        <v>28</v>
      </c>
      <c r="Q5" s="650"/>
      <c r="R5" s="650"/>
      <c r="S5" s="19" t="s">
        <v>21</v>
      </c>
      <c r="T5" s="17" t="s">
        <v>29</v>
      </c>
      <c r="U5" s="19" t="s">
        <v>21</v>
      </c>
      <c r="V5" s="17" t="s">
        <v>30</v>
      </c>
      <c r="W5" s="19" t="s">
        <v>21</v>
      </c>
      <c r="X5" s="649" t="s">
        <v>30</v>
      </c>
      <c r="Y5" s="651" t="s">
        <v>21</v>
      </c>
      <c r="Z5" s="651" t="s">
        <v>21</v>
      </c>
      <c r="AA5" s="19" t="s">
        <v>21</v>
      </c>
    </row>
    <row r="6" spans="1:27">
      <c r="A6" s="160"/>
      <c r="B6" s="510"/>
      <c r="C6" s="502"/>
      <c r="D6" s="502"/>
      <c r="E6" s="502"/>
      <c r="F6" s="502"/>
      <c r="G6" s="502"/>
      <c r="H6" s="502"/>
      <c r="I6" s="502"/>
      <c r="J6" s="502"/>
      <c r="K6" s="502"/>
      <c r="L6" s="17" t="s">
        <v>31</v>
      </c>
      <c r="M6" s="511"/>
      <c r="N6" s="21" t="s">
        <v>32</v>
      </c>
      <c r="O6" s="502"/>
      <c r="P6" s="21" t="s">
        <v>31</v>
      </c>
      <c r="Q6" s="512"/>
      <c r="R6" s="21" t="s">
        <v>32</v>
      </c>
      <c r="S6" s="502"/>
      <c r="T6" s="502"/>
      <c r="U6" s="502"/>
      <c r="V6" s="502"/>
      <c r="W6" s="502"/>
      <c r="X6" s="21" t="s">
        <v>31</v>
      </c>
      <c r="Y6" s="20" t="s">
        <v>21</v>
      </c>
      <c r="Z6" s="21" t="s">
        <v>32</v>
      </c>
      <c r="AA6" s="502"/>
    </row>
    <row r="7" spans="1:27">
      <c r="A7" s="513" t="s">
        <v>306</v>
      </c>
      <c r="B7" s="514"/>
      <c r="C7" s="484"/>
      <c r="D7" s="514"/>
      <c r="E7" s="484"/>
      <c r="F7" s="514"/>
      <c r="G7" s="484"/>
      <c r="H7" s="514"/>
      <c r="I7" s="484"/>
      <c r="J7" s="514"/>
      <c r="K7" s="484"/>
      <c r="L7" s="427"/>
      <c r="M7" s="435"/>
      <c r="N7" s="428"/>
      <c r="O7" s="484"/>
      <c r="P7" s="427"/>
      <c r="Q7" s="435"/>
      <c r="R7" s="428"/>
      <c r="S7" s="484"/>
      <c r="T7" s="514"/>
      <c r="U7" s="484"/>
      <c r="V7" s="427"/>
      <c r="W7" s="484"/>
      <c r="X7" s="427"/>
      <c r="Y7" s="435"/>
      <c r="Z7" s="515"/>
      <c r="AA7" s="515"/>
    </row>
    <row r="8" spans="1:27">
      <c r="A8" s="224" t="s">
        <v>307</v>
      </c>
      <c r="B8" s="419">
        <v>2171</v>
      </c>
      <c r="C8" s="24"/>
      <c r="D8" s="419">
        <v>1252</v>
      </c>
      <c r="E8" s="24"/>
      <c r="F8" s="419">
        <v>1263</v>
      </c>
      <c r="G8" s="24"/>
      <c r="H8" s="419">
        <v>1227</v>
      </c>
      <c r="I8" s="24"/>
      <c r="J8" s="419">
        <v>1245</v>
      </c>
      <c r="K8" s="24"/>
      <c r="L8" s="419">
        <v>919</v>
      </c>
      <c r="M8" s="24"/>
      <c r="N8" s="429">
        <v>0.73</v>
      </c>
      <c r="O8" s="24"/>
      <c r="P8" s="516">
        <v>926</v>
      </c>
      <c r="Q8" s="24"/>
      <c r="R8" s="429">
        <v>0.74</v>
      </c>
      <c r="S8" s="24"/>
      <c r="T8" s="419">
        <v>1252</v>
      </c>
      <c r="U8" s="24"/>
      <c r="V8" s="419">
        <v>1242</v>
      </c>
      <c r="W8" s="24"/>
      <c r="X8" s="419">
        <v>10</v>
      </c>
      <c r="Y8" s="24"/>
      <c r="Z8" s="517">
        <v>0.01</v>
      </c>
      <c r="AA8" s="518"/>
    </row>
    <row r="9" spans="1:27">
      <c r="A9" s="344" t="s">
        <v>308</v>
      </c>
      <c r="B9" s="369"/>
      <c r="C9" s="369"/>
      <c r="D9" s="369"/>
      <c r="E9" s="369"/>
      <c r="F9" s="369"/>
      <c r="G9" s="369"/>
      <c r="H9" s="369"/>
      <c r="I9" s="369"/>
      <c r="J9" s="369"/>
      <c r="K9" s="369"/>
      <c r="L9" s="369"/>
      <c r="M9" s="369"/>
      <c r="N9" s="425"/>
      <c r="O9" s="369"/>
      <c r="P9" s="369"/>
      <c r="Q9" s="369"/>
      <c r="R9" s="425"/>
      <c r="S9" s="369"/>
      <c r="T9" s="369"/>
      <c r="U9" s="369"/>
      <c r="V9" s="369"/>
      <c r="W9" s="369"/>
      <c r="X9" s="369"/>
      <c r="Y9" s="369"/>
      <c r="Z9" s="425"/>
      <c r="AA9" s="481"/>
    </row>
    <row r="10" spans="1:27">
      <c r="A10" s="70" t="s">
        <v>87</v>
      </c>
      <c r="B10" s="109">
        <v>0</v>
      </c>
      <c r="C10" s="24"/>
      <c r="D10" s="109">
        <v>-176</v>
      </c>
      <c r="E10" s="24"/>
      <c r="F10" s="109">
        <v>0</v>
      </c>
      <c r="G10" s="24"/>
      <c r="H10" s="109">
        <v>0</v>
      </c>
      <c r="I10" s="24"/>
      <c r="J10" s="109">
        <v>0</v>
      </c>
      <c r="K10" s="24"/>
      <c r="L10" s="109">
        <v>176</v>
      </c>
      <c r="M10" s="24"/>
      <c r="N10" s="433">
        <v>1</v>
      </c>
      <c r="O10" s="24"/>
      <c r="P10" s="109">
        <v>0</v>
      </c>
      <c r="Q10" s="24"/>
      <c r="R10" s="433">
        <v>0</v>
      </c>
      <c r="S10" s="24"/>
      <c r="T10" s="109">
        <v>-176</v>
      </c>
      <c r="U10" s="24"/>
      <c r="V10" s="109">
        <v>0</v>
      </c>
      <c r="W10" s="24"/>
      <c r="X10" s="109">
        <v>-176</v>
      </c>
      <c r="Y10" s="24"/>
      <c r="Z10" s="433">
        <v>-1</v>
      </c>
      <c r="AA10" s="314"/>
    </row>
    <row r="11" spans="1:27">
      <c r="A11" s="422" t="s">
        <v>88</v>
      </c>
      <c r="B11" s="358">
        <v>0</v>
      </c>
      <c r="C11" s="369"/>
      <c r="D11" s="358">
        <v>629</v>
      </c>
      <c r="E11" s="369"/>
      <c r="F11" s="358">
        <v>0</v>
      </c>
      <c r="G11" s="369"/>
      <c r="H11" s="358">
        <v>0</v>
      </c>
      <c r="I11" s="369"/>
      <c r="J11" s="358">
        <v>0</v>
      </c>
      <c r="K11" s="369"/>
      <c r="L11" s="358">
        <v>-629</v>
      </c>
      <c r="M11" s="369"/>
      <c r="N11" s="519">
        <v>-1</v>
      </c>
      <c r="O11" s="369"/>
      <c r="P11" s="358">
        <v>0</v>
      </c>
      <c r="Q11" s="369"/>
      <c r="R11" s="519">
        <v>0</v>
      </c>
      <c r="S11" s="369"/>
      <c r="T11" s="358">
        <v>629</v>
      </c>
      <c r="U11" s="369"/>
      <c r="V11" s="358">
        <v>0</v>
      </c>
      <c r="W11" s="369"/>
      <c r="X11" s="358">
        <v>629</v>
      </c>
      <c r="Y11" s="369"/>
      <c r="Z11" s="519">
        <v>1</v>
      </c>
      <c r="AA11" s="481"/>
    </row>
    <row r="12" spans="1:27">
      <c r="A12" s="165" t="s">
        <v>309</v>
      </c>
      <c r="B12" s="323">
        <v>0</v>
      </c>
      <c r="C12" s="24"/>
      <c r="D12" s="323">
        <v>453</v>
      </c>
      <c r="E12" s="24"/>
      <c r="F12" s="323">
        <v>0</v>
      </c>
      <c r="G12" s="24"/>
      <c r="H12" s="323">
        <v>0</v>
      </c>
      <c r="I12" s="24"/>
      <c r="J12" s="323">
        <v>0</v>
      </c>
      <c r="K12" s="24"/>
      <c r="L12" s="323">
        <v>-453</v>
      </c>
      <c r="M12" s="24"/>
      <c r="N12" s="433">
        <v>-1</v>
      </c>
      <c r="O12" s="24"/>
      <c r="P12" s="323">
        <v>0</v>
      </c>
      <c r="Q12" s="24"/>
      <c r="R12" s="433">
        <v>0</v>
      </c>
      <c r="S12" s="24"/>
      <c r="T12" s="323">
        <v>453</v>
      </c>
      <c r="U12" s="24"/>
      <c r="V12" s="323">
        <v>0</v>
      </c>
      <c r="W12" s="24"/>
      <c r="X12" s="323">
        <v>453</v>
      </c>
      <c r="Y12" s="24"/>
      <c r="Z12" s="433">
        <v>1</v>
      </c>
      <c r="AA12" s="314"/>
    </row>
    <row r="13" spans="1:27">
      <c r="A13" s="440" t="s">
        <v>310</v>
      </c>
      <c r="B13" s="358">
        <v>2171</v>
      </c>
      <c r="C13" s="369"/>
      <c r="D13" s="358">
        <v>1705</v>
      </c>
      <c r="E13" s="369"/>
      <c r="F13" s="358">
        <v>1263</v>
      </c>
      <c r="G13" s="369"/>
      <c r="H13" s="358">
        <v>1227</v>
      </c>
      <c r="I13" s="369"/>
      <c r="J13" s="358">
        <v>1245</v>
      </c>
      <c r="K13" s="369"/>
      <c r="L13" s="358">
        <v>466</v>
      </c>
      <c r="M13" s="369"/>
      <c r="N13" s="439">
        <v>0.27</v>
      </c>
      <c r="O13" s="369"/>
      <c r="P13" s="358">
        <v>926</v>
      </c>
      <c r="Q13" s="369"/>
      <c r="R13" s="439">
        <v>0.74</v>
      </c>
      <c r="S13" s="369"/>
      <c r="T13" s="358">
        <v>1705</v>
      </c>
      <c r="U13" s="369"/>
      <c r="V13" s="358">
        <v>1242</v>
      </c>
      <c r="W13" s="369"/>
      <c r="X13" s="358">
        <v>463</v>
      </c>
      <c r="Y13" s="369"/>
      <c r="Z13" s="439">
        <v>0.37</v>
      </c>
      <c r="AA13" s="481"/>
    </row>
    <row r="14" spans="1:27">
      <c r="A14" s="39" t="s">
        <v>311</v>
      </c>
      <c r="B14" s="24"/>
      <c r="C14" s="24"/>
      <c r="D14" s="24"/>
      <c r="E14" s="24"/>
      <c r="F14" s="24"/>
      <c r="G14" s="24"/>
      <c r="H14" s="24"/>
      <c r="I14" s="24"/>
      <c r="J14" s="24"/>
      <c r="K14" s="24"/>
      <c r="L14" s="24"/>
      <c r="M14" s="24"/>
      <c r="N14" s="413"/>
      <c r="O14" s="24"/>
      <c r="P14" s="24"/>
      <c r="Q14" s="24"/>
      <c r="R14" s="413"/>
      <c r="S14" s="24"/>
      <c r="T14" s="24"/>
      <c r="U14" s="24"/>
      <c r="V14" s="24"/>
      <c r="W14" s="24"/>
      <c r="X14" s="24"/>
      <c r="Y14" s="24"/>
      <c r="Z14" s="413"/>
      <c r="AA14" s="314"/>
    </row>
    <row r="15" spans="1:27">
      <c r="A15" s="422" t="s">
        <v>87</v>
      </c>
      <c r="B15" s="420">
        <v>74</v>
      </c>
      <c r="C15" s="369"/>
      <c r="D15" s="420">
        <v>47</v>
      </c>
      <c r="E15" s="369"/>
      <c r="F15" s="420">
        <v>34</v>
      </c>
      <c r="G15" s="369"/>
      <c r="H15" s="420">
        <v>35</v>
      </c>
      <c r="I15" s="369"/>
      <c r="J15" s="420">
        <v>45</v>
      </c>
      <c r="K15" s="369"/>
      <c r="L15" s="420">
        <v>27</v>
      </c>
      <c r="M15" s="369"/>
      <c r="N15" s="439">
        <v>0.56999999999999995</v>
      </c>
      <c r="O15" s="369"/>
      <c r="P15" s="520">
        <v>29</v>
      </c>
      <c r="Q15" s="369"/>
      <c r="R15" s="439">
        <v>0.64</v>
      </c>
      <c r="S15" s="369"/>
      <c r="T15" s="420">
        <v>121</v>
      </c>
      <c r="U15" s="369"/>
      <c r="V15" s="420">
        <v>71</v>
      </c>
      <c r="W15" s="369"/>
      <c r="X15" s="420">
        <v>50</v>
      </c>
      <c r="Y15" s="369"/>
      <c r="Z15" s="439">
        <v>0.7</v>
      </c>
      <c r="AA15" s="404"/>
    </row>
    <row r="16" spans="1:27">
      <c r="A16" s="70" t="s">
        <v>312</v>
      </c>
      <c r="B16" s="521">
        <v>106</v>
      </c>
      <c r="C16" s="24"/>
      <c r="D16" s="521">
        <v>127</v>
      </c>
      <c r="E16" s="24"/>
      <c r="F16" s="521">
        <v>128</v>
      </c>
      <c r="G16" s="24"/>
      <c r="H16" s="521">
        <v>124</v>
      </c>
      <c r="I16" s="24"/>
      <c r="J16" s="521">
        <v>111</v>
      </c>
      <c r="K16" s="24"/>
      <c r="L16" s="521">
        <v>-21</v>
      </c>
      <c r="M16" s="24"/>
      <c r="N16" s="429">
        <v>-0.17</v>
      </c>
      <c r="O16" s="24"/>
      <c r="P16" s="522">
        <v>-5</v>
      </c>
      <c r="Q16" s="24"/>
      <c r="R16" s="429">
        <v>-0.05</v>
      </c>
      <c r="S16" s="24"/>
      <c r="T16" s="521">
        <v>233</v>
      </c>
      <c r="U16" s="24"/>
      <c r="V16" s="521">
        <v>223</v>
      </c>
      <c r="W16" s="24"/>
      <c r="X16" s="521">
        <v>10</v>
      </c>
      <c r="Y16" s="24"/>
      <c r="Z16" s="429">
        <v>0.04</v>
      </c>
      <c r="AA16" s="29"/>
    </row>
    <row r="17" spans="1:27">
      <c r="A17" s="479" t="s">
        <v>313</v>
      </c>
      <c r="B17" s="523">
        <v>180</v>
      </c>
      <c r="C17" s="369"/>
      <c r="D17" s="523">
        <v>174</v>
      </c>
      <c r="E17" s="369"/>
      <c r="F17" s="430">
        <v>162</v>
      </c>
      <c r="G17" s="369"/>
      <c r="H17" s="523">
        <v>159</v>
      </c>
      <c r="I17" s="369"/>
      <c r="J17" s="523">
        <v>156</v>
      </c>
      <c r="K17" s="369"/>
      <c r="L17" s="430">
        <v>6</v>
      </c>
      <c r="M17" s="369"/>
      <c r="N17" s="439">
        <v>0.03</v>
      </c>
      <c r="O17" s="369"/>
      <c r="P17" s="524">
        <v>24</v>
      </c>
      <c r="Q17" s="369"/>
      <c r="R17" s="439">
        <v>0.15</v>
      </c>
      <c r="S17" s="369"/>
      <c r="T17" s="430">
        <v>354</v>
      </c>
      <c r="U17" s="369"/>
      <c r="V17" s="430">
        <v>294</v>
      </c>
      <c r="W17" s="369"/>
      <c r="X17" s="430">
        <v>60</v>
      </c>
      <c r="Y17" s="369"/>
      <c r="Z17" s="439">
        <v>0.2</v>
      </c>
      <c r="AA17" s="404"/>
    </row>
    <row r="18" spans="1:27">
      <c r="A18" s="39" t="s">
        <v>314</v>
      </c>
      <c r="B18" s="24"/>
      <c r="C18" s="24"/>
      <c r="D18" s="24"/>
      <c r="E18" s="24"/>
      <c r="F18" s="24"/>
      <c r="G18" s="24"/>
      <c r="H18" s="24"/>
      <c r="I18" s="24"/>
      <c r="J18" s="24"/>
      <c r="K18" s="24"/>
      <c r="L18" s="24"/>
      <c r="M18" s="24"/>
      <c r="N18" s="413"/>
      <c r="O18" s="24"/>
      <c r="P18" s="24"/>
      <c r="Q18" s="24"/>
      <c r="R18" s="413"/>
      <c r="S18" s="24"/>
      <c r="T18" s="24"/>
      <c r="U18" s="24"/>
      <c r="V18" s="24"/>
      <c r="W18" s="24"/>
      <c r="X18" s="24"/>
      <c r="Y18" s="24"/>
      <c r="Z18" s="413"/>
      <c r="AA18" s="29"/>
    </row>
    <row r="19" spans="1:27">
      <c r="A19" s="422" t="s">
        <v>87</v>
      </c>
      <c r="B19" s="420">
        <v>3</v>
      </c>
      <c r="C19" s="369"/>
      <c r="D19" s="420">
        <v>3</v>
      </c>
      <c r="E19" s="369"/>
      <c r="F19" s="420">
        <v>7</v>
      </c>
      <c r="G19" s="369"/>
      <c r="H19" s="420">
        <v>3</v>
      </c>
      <c r="I19" s="369"/>
      <c r="J19" s="420">
        <v>12</v>
      </c>
      <c r="K19" s="369"/>
      <c r="L19" s="420">
        <v>0</v>
      </c>
      <c r="M19" s="369"/>
      <c r="N19" s="519">
        <v>0</v>
      </c>
      <c r="O19" s="369"/>
      <c r="P19" s="520">
        <v>-9</v>
      </c>
      <c r="Q19" s="369"/>
      <c r="R19" s="519">
        <v>-0.75</v>
      </c>
      <c r="S19" s="369"/>
      <c r="T19" s="420">
        <v>6</v>
      </c>
      <c r="U19" s="369"/>
      <c r="V19" s="420">
        <v>14</v>
      </c>
      <c r="W19" s="369"/>
      <c r="X19" s="420">
        <v>-8</v>
      </c>
      <c r="Y19" s="369"/>
      <c r="Z19" s="439">
        <v>-0.56999999999999995</v>
      </c>
      <c r="AA19" s="404"/>
    </row>
    <row r="20" spans="1:27">
      <c r="A20" s="70" t="s">
        <v>312</v>
      </c>
      <c r="B20" s="521">
        <v>30</v>
      </c>
      <c r="C20" s="24"/>
      <c r="D20" s="521">
        <v>34</v>
      </c>
      <c r="E20" s="24"/>
      <c r="F20" s="521">
        <v>33</v>
      </c>
      <c r="G20" s="24"/>
      <c r="H20" s="521">
        <v>43</v>
      </c>
      <c r="I20" s="24"/>
      <c r="J20" s="521">
        <v>38</v>
      </c>
      <c r="K20" s="24"/>
      <c r="L20" s="419">
        <v>-4</v>
      </c>
      <c r="M20" s="525"/>
      <c r="N20" s="429">
        <v>-0.12</v>
      </c>
      <c r="O20" s="24"/>
      <c r="P20" s="516">
        <v>-8</v>
      </c>
      <c r="Q20" s="24"/>
      <c r="R20" s="429">
        <v>-0.21</v>
      </c>
      <c r="S20" s="24"/>
      <c r="T20" s="521">
        <v>64</v>
      </c>
      <c r="U20" s="24"/>
      <c r="V20" s="521">
        <v>85</v>
      </c>
      <c r="W20" s="24"/>
      <c r="X20" s="419">
        <v>-21</v>
      </c>
      <c r="Y20" s="24"/>
      <c r="Z20" s="429">
        <v>-0.25</v>
      </c>
      <c r="AA20" s="29"/>
    </row>
    <row r="21" spans="1:27">
      <c r="A21" s="479" t="s">
        <v>315</v>
      </c>
      <c r="B21" s="523">
        <v>33</v>
      </c>
      <c r="C21" s="369"/>
      <c r="D21" s="523">
        <v>37</v>
      </c>
      <c r="E21" s="369"/>
      <c r="F21" s="523">
        <v>40</v>
      </c>
      <c r="G21" s="369"/>
      <c r="H21" s="523">
        <v>46</v>
      </c>
      <c r="I21" s="369"/>
      <c r="J21" s="523">
        <v>50</v>
      </c>
      <c r="K21" s="369"/>
      <c r="L21" s="523">
        <v>-4</v>
      </c>
      <c r="M21" s="369"/>
      <c r="N21" s="439">
        <v>-0.11</v>
      </c>
      <c r="O21" s="369"/>
      <c r="P21" s="526">
        <v>-17</v>
      </c>
      <c r="Q21" s="369"/>
      <c r="R21" s="519">
        <v>-0.34</v>
      </c>
      <c r="S21" s="369"/>
      <c r="T21" s="523">
        <v>70</v>
      </c>
      <c r="U21" s="369"/>
      <c r="V21" s="523">
        <v>99</v>
      </c>
      <c r="W21" s="369"/>
      <c r="X21" s="523">
        <v>-29</v>
      </c>
      <c r="Y21" s="369"/>
      <c r="Z21" s="439">
        <v>-0.28999999999999998</v>
      </c>
      <c r="AA21" s="404"/>
    </row>
    <row r="22" spans="1:27">
      <c r="A22" s="244" t="s">
        <v>316</v>
      </c>
      <c r="B22" s="419">
        <v>147</v>
      </c>
      <c r="C22" s="24"/>
      <c r="D22" s="419">
        <v>137</v>
      </c>
      <c r="E22" s="24"/>
      <c r="F22" s="419">
        <v>122</v>
      </c>
      <c r="G22" s="24"/>
      <c r="H22" s="419">
        <v>113</v>
      </c>
      <c r="I22" s="24"/>
      <c r="J22" s="419">
        <v>106</v>
      </c>
      <c r="K22" s="24"/>
      <c r="L22" s="419">
        <v>10</v>
      </c>
      <c r="M22" s="24"/>
      <c r="N22" s="429">
        <v>7.0000000000000007E-2</v>
      </c>
      <c r="O22" s="24"/>
      <c r="P22" s="516">
        <v>41</v>
      </c>
      <c r="Q22" s="24"/>
      <c r="R22" s="429">
        <v>0.39</v>
      </c>
      <c r="S22" s="24"/>
      <c r="T22" s="419">
        <v>284</v>
      </c>
      <c r="U22" s="24"/>
      <c r="V22" s="419">
        <v>195</v>
      </c>
      <c r="W22" s="24"/>
      <c r="X22" s="419">
        <v>89</v>
      </c>
      <c r="Y22" s="24"/>
      <c r="Z22" s="429">
        <v>0.46</v>
      </c>
      <c r="AA22" s="29"/>
    </row>
    <row r="23" spans="1:27">
      <c r="A23" s="344" t="s">
        <v>317</v>
      </c>
      <c r="B23" s="369"/>
      <c r="C23" s="369"/>
      <c r="D23" s="369"/>
      <c r="E23" s="369"/>
      <c r="F23" s="369"/>
      <c r="G23" s="369"/>
      <c r="H23" s="369"/>
      <c r="I23" s="369"/>
      <c r="J23" s="369"/>
      <c r="K23" s="369"/>
      <c r="L23" s="369"/>
      <c r="M23" s="369"/>
      <c r="N23" s="425"/>
      <c r="O23" s="369"/>
      <c r="P23" s="369"/>
      <c r="Q23" s="369"/>
      <c r="R23" s="425"/>
      <c r="S23" s="369"/>
      <c r="T23" s="369"/>
      <c r="U23" s="369"/>
      <c r="V23" s="369"/>
      <c r="W23" s="369"/>
      <c r="X23" s="369"/>
      <c r="Y23" s="369"/>
      <c r="Z23" s="425"/>
      <c r="AA23" s="481"/>
    </row>
    <row r="24" spans="1:27">
      <c r="A24" s="70" t="s">
        <v>87</v>
      </c>
      <c r="B24" s="419">
        <v>554</v>
      </c>
      <c r="C24" s="24"/>
      <c r="D24" s="419">
        <v>298</v>
      </c>
      <c r="E24" s="24"/>
      <c r="F24" s="419">
        <v>-11</v>
      </c>
      <c r="G24" s="24"/>
      <c r="H24" s="419">
        <v>64</v>
      </c>
      <c r="I24" s="24"/>
      <c r="J24" s="419">
        <v>22</v>
      </c>
      <c r="K24" s="24"/>
      <c r="L24" s="419">
        <v>256</v>
      </c>
      <c r="M24" s="24"/>
      <c r="N24" s="429">
        <v>0.86</v>
      </c>
      <c r="O24" s="24"/>
      <c r="P24" s="516">
        <v>532</v>
      </c>
      <c r="Q24" s="24"/>
      <c r="R24" s="39" t="s">
        <v>38</v>
      </c>
      <c r="S24" s="24"/>
      <c r="T24" s="419">
        <v>852</v>
      </c>
      <c r="U24" s="24"/>
      <c r="V24" s="419">
        <v>47</v>
      </c>
      <c r="W24" s="24"/>
      <c r="X24" s="419">
        <v>805</v>
      </c>
      <c r="Y24" s="24"/>
      <c r="Z24" s="39" t="s">
        <v>38</v>
      </c>
      <c r="AA24" s="29"/>
    </row>
    <row r="25" spans="1:27">
      <c r="A25" s="422" t="s">
        <v>88</v>
      </c>
      <c r="B25" s="430">
        <v>-130</v>
      </c>
      <c r="C25" s="369"/>
      <c r="D25" s="430">
        <v>305</v>
      </c>
      <c r="E25" s="369"/>
      <c r="F25" s="430">
        <v>122</v>
      </c>
      <c r="G25" s="369"/>
      <c r="H25" s="430">
        <v>85</v>
      </c>
      <c r="I25" s="369"/>
      <c r="J25" s="430">
        <v>66</v>
      </c>
      <c r="K25" s="369"/>
      <c r="L25" s="430">
        <v>-435</v>
      </c>
      <c r="M25" s="369"/>
      <c r="N25" s="344" t="s">
        <v>38</v>
      </c>
      <c r="O25" s="369"/>
      <c r="P25" s="524">
        <v>-196</v>
      </c>
      <c r="Q25" s="369"/>
      <c r="R25" s="344" t="s">
        <v>38</v>
      </c>
      <c r="S25" s="369"/>
      <c r="T25" s="430">
        <v>175</v>
      </c>
      <c r="U25" s="369"/>
      <c r="V25" s="430">
        <v>133</v>
      </c>
      <c r="W25" s="369"/>
      <c r="X25" s="430">
        <v>42</v>
      </c>
      <c r="Y25" s="369"/>
      <c r="Z25" s="439">
        <v>0.32</v>
      </c>
      <c r="AA25" s="404"/>
    </row>
    <row r="26" spans="1:27">
      <c r="A26" s="70" t="s">
        <v>318</v>
      </c>
      <c r="B26" s="321">
        <v>0</v>
      </c>
      <c r="C26" s="314"/>
      <c r="D26" s="321">
        <v>0</v>
      </c>
      <c r="E26" s="314"/>
      <c r="F26" s="321">
        <v>0</v>
      </c>
      <c r="G26" s="314"/>
      <c r="H26" s="321">
        <v>0</v>
      </c>
      <c r="I26" s="314"/>
      <c r="J26" s="321">
        <v>0</v>
      </c>
      <c r="K26" s="314"/>
      <c r="L26" s="321">
        <f>B26-D26</f>
        <v>0</v>
      </c>
      <c r="M26" s="527"/>
      <c r="N26" s="52">
        <f>IF(AND(D26=0,L26&lt;&gt;0),"1",IFERROR(IF(ABS(L26)/ABS(D26)&gt;2.5,"NM",IFERROR(+L26/ABS(D26),0)),0))</f>
        <v>0</v>
      </c>
      <c r="O26" s="528"/>
      <c r="P26" s="321">
        <f>B26-J26</f>
        <v>0</v>
      </c>
      <c r="Q26" s="26"/>
      <c r="R26" s="52">
        <f>IF(AND(J26=0,P26&lt;&gt;0),"1",IFERROR(IF(ABS(P26)/ABS(J26)&gt;2.5,"NM",IFERROR(+P26/ABS(J26),0)),0))</f>
        <v>0</v>
      </c>
      <c r="S26" s="314"/>
      <c r="T26" s="109">
        <f>IFERROR(B26+D26+F26+H26,"X")</f>
        <v>0</v>
      </c>
      <c r="U26" s="314"/>
      <c r="V26" s="109">
        <f>J26+0</f>
        <v>0</v>
      </c>
      <c r="W26" s="314"/>
      <c r="X26" s="321">
        <f>T26-V26</f>
        <v>0</v>
      </c>
      <c r="Y26" s="29"/>
      <c r="Z26" s="52">
        <f>IF(AND(V26=0,X26&lt;&gt;0),"1",IFERROR(IF(ABS(X26)/ABS(V26)&gt;2.5,"NM",IFERROR(+X26/ABS(V26),0)),0))</f>
        <v>0</v>
      </c>
      <c r="AA26" s="29"/>
    </row>
    <row r="27" spans="1:27">
      <c r="A27" s="479" t="s">
        <v>319</v>
      </c>
      <c r="B27" s="529">
        <v>424</v>
      </c>
      <c r="C27" s="369"/>
      <c r="D27" s="529">
        <v>603</v>
      </c>
      <c r="E27" s="369"/>
      <c r="F27" s="529">
        <v>111</v>
      </c>
      <c r="G27" s="369"/>
      <c r="H27" s="529">
        <v>149</v>
      </c>
      <c r="I27" s="369"/>
      <c r="J27" s="529">
        <v>88</v>
      </c>
      <c r="K27" s="369"/>
      <c r="L27" s="529">
        <v>-179</v>
      </c>
      <c r="M27" s="369"/>
      <c r="N27" s="439">
        <v>-0.3</v>
      </c>
      <c r="O27" s="369"/>
      <c r="P27" s="530">
        <v>336</v>
      </c>
      <c r="Q27" s="369"/>
      <c r="R27" s="344" t="s">
        <v>38</v>
      </c>
      <c r="S27" s="369"/>
      <c r="T27" s="529">
        <v>1027</v>
      </c>
      <c r="U27" s="531"/>
      <c r="V27" s="529">
        <v>180</v>
      </c>
      <c r="W27" s="369"/>
      <c r="X27" s="529">
        <v>847</v>
      </c>
      <c r="Y27" s="369"/>
      <c r="Z27" s="344" t="s">
        <v>38</v>
      </c>
      <c r="AA27" s="404"/>
    </row>
    <row r="28" spans="1:27">
      <c r="A28" s="39" t="s">
        <v>320</v>
      </c>
      <c r="B28" s="419">
        <v>0</v>
      </c>
      <c r="C28" s="24"/>
      <c r="D28" s="419">
        <v>0</v>
      </c>
      <c r="E28" s="24"/>
      <c r="F28" s="419">
        <v>0</v>
      </c>
      <c r="G28" s="24"/>
      <c r="H28" s="419">
        <v>0</v>
      </c>
      <c r="I28" s="24"/>
      <c r="J28" s="419">
        <v>0</v>
      </c>
      <c r="K28" s="24"/>
      <c r="L28" s="419">
        <v>0</v>
      </c>
      <c r="M28" s="24"/>
      <c r="N28" s="433">
        <v>0</v>
      </c>
      <c r="O28" s="24"/>
      <c r="P28" s="516">
        <v>0</v>
      </c>
      <c r="Q28" s="24"/>
      <c r="R28" s="433">
        <v>0</v>
      </c>
      <c r="S28" s="24"/>
      <c r="T28" s="419">
        <v>0</v>
      </c>
      <c r="U28" s="24"/>
      <c r="V28" s="419">
        <v>0</v>
      </c>
      <c r="W28" s="24"/>
      <c r="X28" s="419">
        <v>0</v>
      </c>
      <c r="Y28" s="24"/>
      <c r="Z28" s="433">
        <v>0</v>
      </c>
      <c r="AA28" s="29"/>
    </row>
    <row r="29" spans="1:27">
      <c r="A29" s="440" t="s">
        <v>321</v>
      </c>
      <c r="B29" s="529">
        <v>2448</v>
      </c>
      <c r="C29" s="369"/>
      <c r="D29" s="529">
        <v>2171</v>
      </c>
      <c r="E29" s="369"/>
      <c r="F29" s="529">
        <v>1252</v>
      </c>
      <c r="G29" s="369"/>
      <c r="H29" s="529">
        <v>1263</v>
      </c>
      <c r="I29" s="369"/>
      <c r="J29" s="529">
        <v>1227</v>
      </c>
      <c r="K29" s="369"/>
      <c r="L29" s="529">
        <v>277</v>
      </c>
      <c r="M29" s="369"/>
      <c r="N29" s="439">
        <v>0.13</v>
      </c>
      <c r="O29" s="369"/>
      <c r="P29" s="529">
        <v>1221</v>
      </c>
      <c r="Q29" s="369"/>
      <c r="R29" s="439">
        <v>1</v>
      </c>
      <c r="S29" s="369"/>
      <c r="T29" s="529">
        <v>2448</v>
      </c>
      <c r="U29" s="369"/>
      <c r="V29" s="529">
        <v>1227</v>
      </c>
      <c r="W29" s="369"/>
      <c r="X29" s="529">
        <v>1221</v>
      </c>
      <c r="Y29" s="369"/>
      <c r="Z29" s="439">
        <v>1</v>
      </c>
      <c r="AA29" s="428"/>
    </row>
    <row r="30" spans="1:27">
      <c r="A30" s="160"/>
      <c r="B30" s="532"/>
      <c r="C30" s="24"/>
      <c r="D30" s="532"/>
      <c r="E30" s="24"/>
      <c r="F30" s="532"/>
      <c r="G30" s="24"/>
      <c r="H30" s="532"/>
      <c r="I30" s="24"/>
      <c r="J30" s="532"/>
      <c r="K30" s="24"/>
      <c r="L30" s="532"/>
      <c r="M30" s="24"/>
      <c r="N30" s="413"/>
      <c r="O30" s="24"/>
      <c r="P30" s="533"/>
      <c r="Q30" s="24"/>
      <c r="R30" s="413"/>
      <c r="S30" s="24"/>
      <c r="T30" s="532"/>
      <c r="U30" s="24"/>
      <c r="V30" s="532"/>
      <c r="W30" s="24"/>
      <c r="X30" s="532"/>
      <c r="Y30" s="24"/>
      <c r="Z30" s="413"/>
      <c r="AA30" s="300"/>
    </row>
    <row r="31" spans="1:27">
      <c r="A31" s="440" t="s">
        <v>322</v>
      </c>
      <c r="B31" s="420">
        <v>39</v>
      </c>
      <c r="C31" s="369"/>
      <c r="D31" s="420">
        <v>44</v>
      </c>
      <c r="E31" s="369"/>
      <c r="F31" s="420">
        <v>45</v>
      </c>
      <c r="G31" s="369"/>
      <c r="H31" s="420">
        <v>93</v>
      </c>
      <c r="I31" s="369"/>
      <c r="J31" s="420">
        <v>84</v>
      </c>
      <c r="K31" s="369"/>
      <c r="L31" s="420">
        <v>-5</v>
      </c>
      <c r="M31" s="369"/>
      <c r="N31" s="439">
        <v>-0.11</v>
      </c>
      <c r="O31" s="369"/>
      <c r="P31" s="520">
        <v>-45</v>
      </c>
      <c r="Q31" s="369"/>
      <c r="R31" s="439">
        <v>-0.54</v>
      </c>
      <c r="S31" s="369"/>
      <c r="T31" s="420">
        <v>44</v>
      </c>
      <c r="U31" s="369"/>
      <c r="V31" s="420">
        <v>91</v>
      </c>
      <c r="W31" s="369"/>
      <c r="X31" s="420">
        <v>-47</v>
      </c>
      <c r="Y31" s="369"/>
      <c r="Z31" s="439">
        <v>-0.52</v>
      </c>
      <c r="AA31" s="428"/>
    </row>
    <row r="32" spans="1:27">
      <c r="A32" s="70" t="s">
        <v>323</v>
      </c>
      <c r="B32" s="419">
        <v>0</v>
      </c>
      <c r="C32" s="24"/>
      <c r="D32" s="419">
        <v>-2</v>
      </c>
      <c r="E32" s="24"/>
      <c r="F32" s="419">
        <v>0</v>
      </c>
      <c r="G32" s="24"/>
      <c r="H32" s="419">
        <v>0</v>
      </c>
      <c r="I32" s="24"/>
      <c r="J32" s="419">
        <v>0</v>
      </c>
      <c r="K32" s="24"/>
      <c r="L32" s="419">
        <v>2</v>
      </c>
      <c r="M32" s="24"/>
      <c r="N32" s="433">
        <v>1</v>
      </c>
      <c r="O32" s="24"/>
      <c r="P32" s="516">
        <v>0</v>
      </c>
      <c r="Q32" s="24"/>
      <c r="R32" s="433">
        <v>0</v>
      </c>
      <c r="S32" s="24"/>
      <c r="T32" s="419">
        <v>-2</v>
      </c>
      <c r="U32" s="24"/>
      <c r="V32" s="419">
        <v>0</v>
      </c>
      <c r="W32" s="24"/>
      <c r="X32" s="419">
        <v>-2</v>
      </c>
      <c r="Y32" s="24"/>
      <c r="Z32" s="433">
        <v>0</v>
      </c>
      <c r="AA32" s="29"/>
    </row>
    <row r="33" spans="1:27">
      <c r="A33" s="422" t="s">
        <v>324</v>
      </c>
      <c r="B33" s="420">
        <v>40</v>
      </c>
      <c r="C33" s="369"/>
      <c r="D33" s="420">
        <v>-3</v>
      </c>
      <c r="E33" s="369"/>
      <c r="F33" s="420">
        <v>-1</v>
      </c>
      <c r="G33" s="369"/>
      <c r="H33" s="420">
        <v>-48</v>
      </c>
      <c r="I33" s="369"/>
      <c r="J33" s="420">
        <v>9</v>
      </c>
      <c r="K33" s="369"/>
      <c r="L33" s="420">
        <v>43</v>
      </c>
      <c r="M33" s="369"/>
      <c r="N33" s="344" t="s">
        <v>38</v>
      </c>
      <c r="O33" s="369"/>
      <c r="P33" s="520">
        <v>31</v>
      </c>
      <c r="Q33" s="369"/>
      <c r="R33" s="344" t="s">
        <v>38</v>
      </c>
      <c r="S33" s="369"/>
      <c r="T33" s="420">
        <v>37</v>
      </c>
      <c r="U33" s="369"/>
      <c r="V33" s="420">
        <v>2</v>
      </c>
      <c r="W33" s="369"/>
      <c r="X33" s="420">
        <v>35</v>
      </c>
      <c r="Y33" s="369"/>
      <c r="Z33" s="344" t="s">
        <v>38</v>
      </c>
      <c r="AA33" s="404"/>
    </row>
    <row r="34" spans="1:27">
      <c r="A34" s="199" t="s">
        <v>325</v>
      </c>
      <c r="B34" s="534">
        <v>79</v>
      </c>
      <c r="C34" s="24"/>
      <c r="D34" s="534">
        <v>39</v>
      </c>
      <c r="E34" s="24"/>
      <c r="F34" s="534">
        <v>44</v>
      </c>
      <c r="G34" s="24"/>
      <c r="H34" s="534">
        <v>45</v>
      </c>
      <c r="I34" s="24"/>
      <c r="J34" s="534">
        <v>93</v>
      </c>
      <c r="K34" s="24"/>
      <c r="L34" s="534">
        <v>40</v>
      </c>
      <c r="M34" s="226"/>
      <c r="N34" s="429">
        <v>1.03</v>
      </c>
      <c r="O34" s="24"/>
      <c r="P34" s="535">
        <v>-14</v>
      </c>
      <c r="Q34" s="24"/>
      <c r="R34" s="429">
        <v>-0.15</v>
      </c>
      <c r="S34" s="24"/>
      <c r="T34" s="534">
        <v>79</v>
      </c>
      <c r="U34" s="24"/>
      <c r="V34" s="534">
        <v>93</v>
      </c>
      <c r="W34" s="24"/>
      <c r="X34" s="534">
        <v>-14</v>
      </c>
      <c r="Y34" s="24"/>
      <c r="Z34" s="429">
        <v>-0.15</v>
      </c>
      <c r="AA34" s="29"/>
    </row>
    <row r="35" spans="1:27">
      <c r="A35" s="440" t="s">
        <v>326</v>
      </c>
      <c r="B35" s="536">
        <v>2527</v>
      </c>
      <c r="C35" s="369"/>
      <c r="D35" s="536">
        <v>2210</v>
      </c>
      <c r="E35" s="369"/>
      <c r="F35" s="536">
        <v>1296</v>
      </c>
      <c r="G35" s="369"/>
      <c r="H35" s="536">
        <v>1308</v>
      </c>
      <c r="I35" s="369"/>
      <c r="J35" s="536">
        <v>1320</v>
      </c>
      <c r="K35" s="369"/>
      <c r="L35" s="536">
        <v>317</v>
      </c>
      <c r="M35" s="369"/>
      <c r="N35" s="439">
        <v>0.14000000000000001</v>
      </c>
      <c r="O35" s="369"/>
      <c r="P35" s="537">
        <v>1207</v>
      </c>
      <c r="Q35" s="369"/>
      <c r="R35" s="439">
        <v>0.91</v>
      </c>
      <c r="S35" s="369"/>
      <c r="T35" s="536">
        <v>2527</v>
      </c>
      <c r="U35" s="369"/>
      <c r="V35" s="536">
        <v>1320</v>
      </c>
      <c r="W35" s="369"/>
      <c r="X35" s="536">
        <v>1207</v>
      </c>
      <c r="Y35" s="369"/>
      <c r="Z35" s="439">
        <v>0.91</v>
      </c>
      <c r="AA35" s="428"/>
    </row>
    <row r="36" spans="1:27">
      <c r="A36" s="160"/>
      <c r="B36" s="24"/>
      <c r="C36" s="24"/>
      <c r="D36" s="24"/>
      <c r="E36" s="24"/>
      <c r="F36" s="24"/>
      <c r="G36" s="24"/>
      <c r="H36" s="24"/>
      <c r="I36" s="24"/>
      <c r="J36" s="24"/>
      <c r="K36" s="24"/>
      <c r="L36" s="24"/>
      <c r="M36" s="24"/>
      <c r="N36" s="413"/>
      <c r="O36" s="24"/>
      <c r="P36" s="24"/>
      <c r="Q36" s="24"/>
      <c r="R36" s="413"/>
      <c r="S36" s="24"/>
      <c r="T36" s="24"/>
      <c r="U36" s="24"/>
      <c r="V36" s="24"/>
      <c r="W36" s="24"/>
      <c r="X36" s="24"/>
      <c r="Y36" s="24"/>
      <c r="Z36" s="413"/>
      <c r="AA36" s="502"/>
    </row>
    <row r="37" spans="1:27">
      <c r="A37" s="440" t="s">
        <v>327</v>
      </c>
      <c r="B37" s="369"/>
      <c r="C37" s="369"/>
      <c r="D37" s="369"/>
      <c r="E37" s="369"/>
      <c r="F37" s="369"/>
      <c r="G37" s="369"/>
      <c r="H37" s="369"/>
      <c r="I37" s="369"/>
      <c r="J37" s="369"/>
      <c r="K37" s="369"/>
      <c r="L37" s="369"/>
      <c r="M37" s="369"/>
      <c r="N37" s="425"/>
      <c r="O37" s="369"/>
      <c r="P37" s="369"/>
      <c r="Q37" s="369"/>
      <c r="R37" s="425"/>
      <c r="S37" s="369"/>
      <c r="T37" s="369"/>
      <c r="U37" s="369"/>
      <c r="V37" s="369"/>
      <c r="W37" s="369"/>
      <c r="X37" s="369"/>
      <c r="Y37" s="369"/>
      <c r="Z37" s="425"/>
      <c r="AA37" s="504"/>
    </row>
    <row r="38" spans="1:27">
      <c r="A38" s="39" t="s">
        <v>282</v>
      </c>
      <c r="B38" s="419">
        <v>1304</v>
      </c>
      <c r="C38" s="24"/>
      <c r="D38" s="419">
        <v>790</v>
      </c>
      <c r="E38" s="24"/>
      <c r="F38" s="419">
        <v>718</v>
      </c>
      <c r="G38" s="24"/>
      <c r="H38" s="419">
        <v>757</v>
      </c>
      <c r="I38" s="24"/>
      <c r="J38" s="419">
        <v>773</v>
      </c>
      <c r="K38" s="24"/>
      <c r="L38" s="419">
        <v>514</v>
      </c>
      <c r="M38" s="24"/>
      <c r="N38" s="429">
        <v>0.65</v>
      </c>
      <c r="O38" s="24"/>
      <c r="P38" s="516">
        <v>531</v>
      </c>
      <c r="Q38" s="24"/>
      <c r="R38" s="429">
        <v>0.69</v>
      </c>
      <c r="S38" s="24"/>
      <c r="T38" s="419">
        <v>1304</v>
      </c>
      <c r="U38" s="24"/>
      <c r="V38" s="419">
        <v>773</v>
      </c>
      <c r="W38" s="24"/>
      <c r="X38" s="419">
        <v>531</v>
      </c>
      <c r="Y38" s="24"/>
      <c r="Z38" s="429">
        <v>0.69</v>
      </c>
      <c r="AA38" s="160"/>
    </row>
    <row r="39" spans="1:27">
      <c r="A39" s="344" t="s">
        <v>312</v>
      </c>
      <c r="B39" s="420">
        <v>1223</v>
      </c>
      <c r="C39" s="369"/>
      <c r="D39" s="420">
        <v>1420</v>
      </c>
      <c r="E39" s="369"/>
      <c r="F39" s="420">
        <v>578</v>
      </c>
      <c r="G39" s="369"/>
      <c r="H39" s="420">
        <v>551</v>
      </c>
      <c r="I39" s="369"/>
      <c r="J39" s="420">
        <v>547</v>
      </c>
      <c r="K39" s="369"/>
      <c r="L39" s="420">
        <v>-197</v>
      </c>
      <c r="M39" s="369"/>
      <c r="N39" s="439">
        <v>-0.14000000000000001</v>
      </c>
      <c r="O39" s="369"/>
      <c r="P39" s="520">
        <v>676</v>
      </c>
      <c r="Q39" s="369"/>
      <c r="R39" s="439">
        <v>1.24</v>
      </c>
      <c r="S39" s="369"/>
      <c r="T39" s="420">
        <v>1223</v>
      </c>
      <c r="U39" s="369"/>
      <c r="V39" s="420">
        <v>547</v>
      </c>
      <c r="W39" s="369"/>
      <c r="X39" s="420">
        <v>676</v>
      </c>
      <c r="Y39" s="369"/>
      <c r="Z39" s="439">
        <v>1.24</v>
      </c>
      <c r="AA39" s="338"/>
    </row>
    <row r="40" spans="1:27">
      <c r="A40" s="39" t="s">
        <v>328</v>
      </c>
      <c r="B40" s="431">
        <v>2527</v>
      </c>
      <c r="C40" s="24"/>
      <c r="D40" s="431">
        <v>2210</v>
      </c>
      <c r="E40" s="24"/>
      <c r="F40" s="431">
        <v>1296</v>
      </c>
      <c r="G40" s="24"/>
      <c r="H40" s="431">
        <v>1308</v>
      </c>
      <c r="I40" s="24"/>
      <c r="J40" s="431">
        <v>1320</v>
      </c>
      <c r="K40" s="24"/>
      <c r="L40" s="431">
        <v>317</v>
      </c>
      <c r="M40" s="24"/>
      <c r="N40" s="429">
        <v>0.14000000000000001</v>
      </c>
      <c r="O40" s="24"/>
      <c r="P40" s="431">
        <v>1207</v>
      </c>
      <c r="Q40" s="24"/>
      <c r="R40" s="429">
        <v>0.91</v>
      </c>
      <c r="S40" s="24"/>
      <c r="T40" s="431">
        <v>2527</v>
      </c>
      <c r="U40" s="24"/>
      <c r="V40" s="431">
        <v>1320</v>
      </c>
      <c r="W40" s="24"/>
      <c r="X40" s="431">
        <v>1207</v>
      </c>
      <c r="Y40" s="24"/>
      <c r="Z40" s="429">
        <v>0.91</v>
      </c>
      <c r="AA40" s="160"/>
    </row>
    <row r="41" spans="1:27">
      <c r="A41" s="338"/>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row>
    <row r="42" spans="1:27">
      <c r="A42" s="648"/>
      <c r="B42" s="640"/>
      <c r="C42" s="640"/>
      <c r="D42" s="640"/>
      <c r="E42" s="640"/>
      <c r="F42" s="640"/>
      <c r="G42" s="640"/>
      <c r="H42" s="640"/>
      <c r="I42" s="640"/>
      <c r="J42" s="640"/>
      <c r="K42" s="640"/>
      <c r="L42" s="640"/>
      <c r="M42" s="640"/>
      <c r="N42" s="640"/>
      <c r="O42" s="640"/>
      <c r="P42" s="640"/>
      <c r="Q42" s="640"/>
      <c r="R42" s="640"/>
      <c r="S42" s="640"/>
      <c r="T42" s="640"/>
      <c r="U42" s="640"/>
      <c r="V42" s="640"/>
      <c r="W42" s="640"/>
      <c r="X42" s="160"/>
      <c r="Y42" s="160"/>
      <c r="Z42" s="160"/>
      <c r="AA42" s="160"/>
    </row>
  </sheetData>
  <mergeCells count="10">
    <mergeCell ref="L5:N5"/>
    <mergeCell ref="P5:R5"/>
    <mergeCell ref="X5:Z5"/>
    <mergeCell ref="A42:W42"/>
    <mergeCell ref="A1:Z1"/>
    <mergeCell ref="A2:Z2"/>
    <mergeCell ref="B3:R3"/>
    <mergeCell ref="T3:Z3"/>
    <mergeCell ref="L4:R4"/>
    <mergeCell ref="X4:Z4"/>
  </mergeCells>
  <pageMargins left="0.7" right="0.7" top="0.75" bottom="0.75" header="0.3" footer="0.3"/>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70" zoomScaleNormal="70" workbookViewId="0">
      <selection activeCell="M12" sqref="M12"/>
    </sheetView>
  </sheetViews>
  <sheetFormatPr defaultColWidth="21.5" defaultRowHeight="12.75"/>
  <cols>
    <col min="1" max="1" width="73.5" bestFit="1" customWidth="1"/>
    <col min="2" max="2" width="2.33203125" customWidth="1"/>
    <col min="3" max="3" width="14.5" bestFit="1" customWidth="1"/>
    <col min="4" max="4" width="0.6640625" customWidth="1"/>
    <col min="5" max="5" width="14.5" bestFit="1" customWidth="1"/>
    <col min="6" max="6" width="0.6640625" customWidth="1"/>
    <col min="7" max="7" width="14.1640625" bestFit="1" customWidth="1"/>
    <col min="8" max="8" width="0.6640625" customWidth="1"/>
    <col min="9" max="9" width="15.33203125" bestFit="1" customWidth="1"/>
    <col min="10" max="10" width="0.6640625" customWidth="1"/>
    <col min="11" max="11" width="14.1640625" bestFit="1" customWidth="1"/>
    <col min="12" max="12" width="0.6640625" customWidth="1"/>
    <col min="13" max="13" width="16.33203125" bestFit="1" customWidth="1"/>
    <col min="14" max="14" width="0.6640625" customWidth="1"/>
    <col min="15" max="15" width="5.1640625" bestFit="1" customWidth="1"/>
    <col min="16" max="16" width="0.6640625" customWidth="1"/>
    <col min="17" max="17" width="15.6640625" bestFit="1" customWidth="1"/>
    <col min="18" max="18" width="0.6640625" customWidth="1"/>
    <col min="19" max="19" width="6.1640625" bestFit="1" customWidth="1"/>
    <col min="20" max="20" width="0.6640625" customWidth="1"/>
    <col min="21" max="21" width="9.6640625" bestFit="1" customWidth="1"/>
    <col min="22" max="22" width="0.6640625" customWidth="1"/>
    <col min="23" max="23" width="10.6640625" bestFit="1" customWidth="1"/>
    <col min="24" max="24" width="0.6640625" customWidth="1"/>
    <col min="25" max="25" width="8.83203125" bestFit="1" customWidth="1"/>
    <col min="26" max="26" width="0.6640625" customWidth="1"/>
    <col min="27" max="27" width="6.1640625" bestFit="1" customWidth="1"/>
    <col min="28" max="28" width="9" customWidth="1"/>
  </cols>
  <sheetData>
    <row r="1" spans="1:28">
      <c r="A1" s="14" t="s">
        <v>329</v>
      </c>
      <c r="B1" s="24"/>
      <c r="C1" s="24"/>
      <c r="D1" s="24"/>
      <c r="E1" s="24"/>
      <c r="F1" s="24"/>
      <c r="G1" s="24"/>
      <c r="H1" s="24"/>
      <c r="I1" s="24"/>
      <c r="J1" s="24"/>
      <c r="K1" s="24"/>
      <c r="L1" s="24"/>
      <c r="M1" s="24"/>
      <c r="N1" s="24"/>
      <c r="O1" s="24"/>
      <c r="P1" s="24"/>
      <c r="Q1" s="24"/>
      <c r="R1" s="24"/>
      <c r="S1" s="24"/>
      <c r="T1" s="24"/>
      <c r="U1" s="24"/>
      <c r="V1" s="24"/>
      <c r="W1" s="24"/>
      <c r="X1" s="24"/>
      <c r="Y1" s="24"/>
      <c r="Z1" s="24"/>
      <c r="AA1" s="24"/>
      <c r="AB1" s="2"/>
    </row>
    <row r="2" spans="1:28">
      <c r="A2" s="14" t="s">
        <v>246</v>
      </c>
      <c r="B2" s="24"/>
      <c r="C2" s="24"/>
      <c r="D2" s="24"/>
      <c r="E2" s="24"/>
      <c r="F2" s="24"/>
      <c r="G2" s="24"/>
      <c r="H2" s="24"/>
      <c r="I2" s="24"/>
      <c r="J2" s="24"/>
      <c r="K2" s="24"/>
      <c r="L2" s="24"/>
      <c r="M2" s="24"/>
      <c r="N2" s="24"/>
      <c r="O2" s="24"/>
      <c r="P2" s="24"/>
      <c r="Q2" s="24"/>
      <c r="R2" s="24"/>
      <c r="S2" s="24"/>
      <c r="T2" s="24"/>
      <c r="U2" s="24"/>
      <c r="V2" s="24"/>
      <c r="W2" s="24"/>
      <c r="X2" s="24"/>
      <c r="Y2" s="24"/>
      <c r="Z2" s="24"/>
      <c r="AA2" s="24"/>
      <c r="AB2" s="2"/>
    </row>
    <row r="3" spans="1:28">
      <c r="A3" s="24"/>
      <c r="B3" s="24"/>
      <c r="C3" s="649" t="s">
        <v>137</v>
      </c>
      <c r="D3" s="650"/>
      <c r="E3" s="650"/>
      <c r="F3" s="650"/>
      <c r="G3" s="650"/>
      <c r="H3" s="650"/>
      <c r="I3" s="650"/>
      <c r="J3" s="650"/>
      <c r="K3" s="650"/>
      <c r="L3" s="716"/>
      <c r="M3" s="716"/>
      <c r="N3" s="650"/>
      <c r="O3" s="650"/>
      <c r="P3" s="650"/>
      <c r="Q3" s="650"/>
      <c r="R3" s="650"/>
      <c r="S3" s="650"/>
      <c r="T3" s="18"/>
      <c r="U3" s="649" t="s">
        <v>20</v>
      </c>
      <c r="V3" s="650"/>
      <c r="W3" s="650"/>
      <c r="X3" s="650"/>
      <c r="Y3" s="650"/>
      <c r="Z3" s="650"/>
      <c r="AA3" s="650"/>
      <c r="AB3" s="15"/>
    </row>
    <row r="4" spans="1:28">
      <c r="A4" s="24"/>
      <c r="B4" s="24"/>
      <c r="C4" s="538"/>
      <c r="D4" s="539"/>
      <c r="E4" s="525"/>
      <c r="F4" s="539"/>
      <c r="G4" s="525"/>
      <c r="H4" s="540" t="s">
        <v>21</v>
      </c>
      <c r="I4" s="525"/>
      <c r="J4" s="540" t="s">
        <v>21</v>
      </c>
      <c r="K4" s="525"/>
      <c r="L4" s="24"/>
      <c r="M4" s="649" t="s">
        <v>138</v>
      </c>
      <c r="N4" s="717"/>
      <c r="O4" s="717"/>
      <c r="P4" s="716"/>
      <c r="Q4" s="716"/>
      <c r="R4" s="717"/>
      <c r="S4" s="717"/>
      <c r="T4" s="19" t="s">
        <v>21</v>
      </c>
      <c r="U4" s="19" t="s">
        <v>21</v>
      </c>
      <c r="V4" s="19" t="s">
        <v>21</v>
      </c>
      <c r="W4" s="19" t="s">
        <v>21</v>
      </c>
      <c r="X4" s="19" t="s">
        <v>21</v>
      </c>
      <c r="Y4" s="649" t="s">
        <v>23</v>
      </c>
      <c r="Z4" s="650"/>
      <c r="AA4" s="650"/>
      <c r="AB4" s="184" t="s">
        <v>21</v>
      </c>
    </row>
    <row r="5" spans="1:28">
      <c r="A5" s="22"/>
      <c r="B5" s="24"/>
      <c r="C5" s="21" t="s">
        <v>139</v>
      </c>
      <c r="D5" s="249"/>
      <c r="E5" s="21" t="s">
        <v>140</v>
      </c>
      <c r="F5" s="249"/>
      <c r="G5" s="21" t="s">
        <v>141</v>
      </c>
      <c r="H5" s="249"/>
      <c r="I5" s="21" t="s">
        <v>142</v>
      </c>
      <c r="J5" s="249"/>
      <c r="K5" s="21" t="s">
        <v>143</v>
      </c>
      <c r="L5" s="18"/>
      <c r="M5" s="656" t="s">
        <v>140</v>
      </c>
      <c r="N5" s="650"/>
      <c r="O5" s="650"/>
      <c r="P5" s="227"/>
      <c r="Q5" s="656" t="s">
        <v>143</v>
      </c>
      <c r="R5" s="657"/>
      <c r="S5" s="657"/>
      <c r="T5" s="19" t="s">
        <v>21</v>
      </c>
      <c r="U5" s="17" t="s">
        <v>29</v>
      </c>
      <c r="V5" s="19" t="s">
        <v>21</v>
      </c>
      <c r="W5" s="17" t="s">
        <v>30</v>
      </c>
      <c r="X5" s="19" t="s">
        <v>21</v>
      </c>
      <c r="Y5" s="649" t="s">
        <v>30</v>
      </c>
      <c r="Z5" s="651" t="s">
        <v>21</v>
      </c>
      <c r="AA5" s="651" t="s">
        <v>21</v>
      </c>
      <c r="AB5" s="184" t="s">
        <v>21</v>
      </c>
    </row>
    <row r="6" spans="1:28">
      <c r="A6" s="22"/>
      <c r="B6" s="24"/>
      <c r="C6" s="23"/>
      <c r="D6" s="23"/>
      <c r="E6" s="23"/>
      <c r="F6" s="23"/>
      <c r="G6" s="23"/>
      <c r="H6" s="23"/>
      <c r="I6" s="23"/>
      <c r="J6" s="23"/>
      <c r="K6" s="23"/>
      <c r="L6" s="23"/>
      <c r="M6" s="17" t="s">
        <v>31</v>
      </c>
      <c r="N6" s="250"/>
      <c r="O6" s="17" t="s">
        <v>32</v>
      </c>
      <c r="P6" s="23"/>
      <c r="Q6" s="21" t="s">
        <v>31</v>
      </c>
      <c r="R6" s="251"/>
      <c r="S6" s="21" t="s">
        <v>32</v>
      </c>
      <c r="T6" s="23"/>
      <c r="U6" s="23"/>
      <c r="V6" s="23"/>
      <c r="W6" s="23"/>
      <c r="X6" s="23"/>
      <c r="Y6" s="21" t="s">
        <v>31</v>
      </c>
      <c r="Z6" s="20" t="s">
        <v>21</v>
      </c>
      <c r="AA6" s="21" t="s">
        <v>32</v>
      </c>
      <c r="AB6" s="248"/>
    </row>
    <row r="7" spans="1:28">
      <c r="A7" s="440" t="s">
        <v>330</v>
      </c>
      <c r="B7" s="369"/>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541"/>
    </row>
    <row r="8" spans="1:28">
      <c r="A8" s="39" t="s">
        <v>331</v>
      </c>
      <c r="B8" s="24"/>
      <c r="C8" s="161">
        <v>14154</v>
      </c>
      <c r="D8" s="542"/>
      <c r="E8" s="161">
        <v>14007</v>
      </c>
      <c r="F8" s="542"/>
      <c r="G8" s="161">
        <v>14304</v>
      </c>
      <c r="H8" s="542"/>
      <c r="I8" s="161">
        <v>14416</v>
      </c>
      <c r="J8" s="542"/>
      <c r="K8" s="161">
        <v>14629</v>
      </c>
      <c r="L8" s="159"/>
      <c r="M8" s="158">
        <v>146.989034</v>
      </c>
      <c r="N8" s="29"/>
      <c r="O8" s="88">
        <v>0.01</v>
      </c>
      <c r="P8" s="162"/>
      <c r="Q8" s="158">
        <v>-475.010966</v>
      </c>
      <c r="R8" s="29"/>
      <c r="S8" s="88">
        <v>-0.03</v>
      </c>
      <c r="T8" s="300"/>
      <c r="U8" s="300"/>
      <c r="V8" s="23"/>
      <c r="W8" s="107"/>
      <c r="X8" s="159"/>
      <c r="Y8" s="23"/>
      <c r="Z8" s="29"/>
      <c r="AA8" s="29"/>
      <c r="AB8" s="191"/>
    </row>
    <row r="9" spans="1:28">
      <c r="A9" s="344" t="s">
        <v>332</v>
      </c>
      <c r="B9" s="369"/>
      <c r="C9" s="543">
        <v>16119</v>
      </c>
      <c r="D9" s="481"/>
      <c r="E9" s="543">
        <v>15577</v>
      </c>
      <c r="F9" s="481"/>
      <c r="G9" s="543">
        <v>15874</v>
      </c>
      <c r="H9" s="481"/>
      <c r="I9" s="543">
        <v>15549</v>
      </c>
      <c r="J9" s="481"/>
      <c r="K9" s="543">
        <v>15762</v>
      </c>
      <c r="L9" s="474"/>
      <c r="M9" s="357">
        <v>542</v>
      </c>
      <c r="N9" s="404"/>
      <c r="O9" s="359">
        <v>0.03</v>
      </c>
      <c r="P9" s="544"/>
      <c r="Q9" s="357">
        <v>357</v>
      </c>
      <c r="R9" s="404"/>
      <c r="S9" s="359">
        <v>0.02</v>
      </c>
      <c r="T9" s="404"/>
      <c r="U9" s="404"/>
      <c r="V9" s="353"/>
      <c r="W9" s="374"/>
      <c r="X9" s="474"/>
      <c r="Y9" s="474"/>
      <c r="Z9" s="435"/>
      <c r="AA9" s="435"/>
      <c r="AB9" s="505"/>
    </row>
    <row r="10" spans="1:28">
      <c r="A10" s="39" t="s">
        <v>333</v>
      </c>
      <c r="B10" s="24"/>
      <c r="C10" s="109">
        <v>19319</v>
      </c>
      <c r="D10" s="314"/>
      <c r="E10" s="109">
        <v>18592</v>
      </c>
      <c r="F10" s="314"/>
      <c r="G10" s="109">
        <v>18542</v>
      </c>
      <c r="H10" s="314"/>
      <c r="I10" s="109">
        <v>18237</v>
      </c>
      <c r="J10" s="314"/>
      <c r="K10" s="109">
        <v>18582</v>
      </c>
      <c r="L10" s="159"/>
      <c r="M10" s="49">
        <v>727</v>
      </c>
      <c r="N10" s="29"/>
      <c r="O10" s="42">
        <v>0.04</v>
      </c>
      <c r="P10" s="162"/>
      <c r="Q10" s="109">
        <v>737</v>
      </c>
      <c r="R10" s="29"/>
      <c r="S10" s="42">
        <v>0.04</v>
      </c>
      <c r="T10" s="29"/>
      <c r="U10" s="29"/>
      <c r="V10" s="23"/>
      <c r="W10" s="107"/>
      <c r="X10" s="159"/>
      <c r="Y10" s="23"/>
      <c r="Z10" s="29"/>
      <c r="AA10" s="29"/>
      <c r="AB10" s="191"/>
    </row>
    <row r="11" spans="1:28">
      <c r="A11" s="344" t="s">
        <v>334</v>
      </c>
      <c r="B11" s="369"/>
      <c r="C11" s="545">
        <v>147260</v>
      </c>
      <c r="D11" s="481"/>
      <c r="E11" s="358">
        <v>148946</v>
      </c>
      <c r="F11" s="481"/>
      <c r="G11" s="358">
        <v>142915</v>
      </c>
      <c r="H11" s="481"/>
      <c r="I11" s="358">
        <v>140136</v>
      </c>
      <c r="J11" s="481"/>
      <c r="K11" s="358">
        <v>138879</v>
      </c>
      <c r="L11" s="474"/>
      <c r="M11" s="546">
        <v>-1686</v>
      </c>
      <c r="N11" s="404"/>
      <c r="O11" s="359">
        <v>-0.01</v>
      </c>
      <c r="P11" s="544"/>
      <c r="Q11" s="546">
        <v>8381</v>
      </c>
      <c r="R11" s="404"/>
      <c r="S11" s="359">
        <v>0.06</v>
      </c>
      <c r="T11" s="404"/>
      <c r="U11" s="404"/>
      <c r="V11" s="353"/>
      <c r="W11" s="350"/>
      <c r="X11" s="474"/>
      <c r="Y11" s="353"/>
      <c r="Z11" s="404"/>
      <c r="AA11" s="404"/>
      <c r="AB11" s="453"/>
    </row>
    <row r="12" spans="1:28" ht="14.25">
      <c r="A12" s="39" t="s">
        <v>335</v>
      </c>
      <c r="B12" s="24"/>
      <c r="C12" s="109">
        <v>174017</v>
      </c>
      <c r="D12" s="314"/>
      <c r="E12" s="109">
        <v>161715</v>
      </c>
      <c r="F12" s="314"/>
      <c r="G12" s="109">
        <v>158782</v>
      </c>
      <c r="H12" s="314"/>
      <c r="I12" s="109">
        <v>156355</v>
      </c>
      <c r="J12" s="314"/>
      <c r="K12" s="109">
        <v>155956</v>
      </c>
      <c r="L12" s="159"/>
      <c r="M12" s="49">
        <v>12302</v>
      </c>
      <c r="N12" s="29"/>
      <c r="O12" s="42">
        <v>0.08</v>
      </c>
      <c r="P12" s="162"/>
      <c r="Q12" s="109">
        <v>18061</v>
      </c>
      <c r="R12" s="29"/>
      <c r="S12" s="42">
        <v>0.12</v>
      </c>
      <c r="T12" s="159"/>
      <c r="U12" s="107"/>
      <c r="V12" s="23"/>
      <c r="W12" s="107"/>
      <c r="X12" s="159"/>
      <c r="Y12" s="23"/>
      <c r="Z12" s="29"/>
      <c r="AA12" s="29"/>
      <c r="AB12" s="191"/>
    </row>
    <row r="13" spans="1:28">
      <c r="A13" s="344" t="s">
        <v>80</v>
      </c>
      <c r="B13" s="369"/>
      <c r="C13" s="547">
        <v>9.6000000000000002E-2</v>
      </c>
      <c r="D13" s="548"/>
      <c r="E13" s="547">
        <v>9.4E-2</v>
      </c>
      <c r="F13" s="548"/>
      <c r="G13" s="549">
        <v>0.1</v>
      </c>
      <c r="H13" s="548"/>
      <c r="I13" s="547">
        <v>0.10299999999999999</v>
      </c>
      <c r="J13" s="548"/>
      <c r="K13" s="547">
        <v>0.105</v>
      </c>
      <c r="L13" s="474"/>
      <c r="M13" s="550"/>
      <c r="N13" s="361"/>
      <c r="O13" s="405"/>
      <c r="P13" s="551"/>
      <c r="Q13" s="550"/>
      <c r="R13" s="361"/>
      <c r="S13" s="405"/>
      <c r="T13" s="474"/>
      <c r="U13" s="449"/>
      <c r="V13" s="552"/>
      <c r="W13" s="449"/>
      <c r="X13" s="474"/>
      <c r="Y13" s="553"/>
      <c r="Z13" s="348"/>
      <c r="AA13" s="404"/>
      <c r="AB13" s="554"/>
    </row>
    <row r="14" spans="1:28">
      <c r="A14" s="39" t="s">
        <v>81</v>
      </c>
      <c r="B14" s="24"/>
      <c r="C14" s="155">
        <v>0.109</v>
      </c>
      <c r="D14" s="147"/>
      <c r="E14" s="155">
        <v>0.105</v>
      </c>
      <c r="F14" s="147"/>
      <c r="G14" s="155">
        <v>0.111</v>
      </c>
      <c r="H14" s="147"/>
      <c r="I14" s="155">
        <v>0.111</v>
      </c>
      <c r="J14" s="147"/>
      <c r="K14" s="155">
        <v>0.113</v>
      </c>
      <c r="L14" s="159"/>
      <c r="M14" s="149"/>
      <c r="N14" s="349"/>
      <c r="O14" s="29"/>
      <c r="P14" s="159"/>
      <c r="Q14" s="149"/>
      <c r="R14" s="349"/>
      <c r="S14" s="29"/>
      <c r="T14" s="159"/>
      <c r="U14" s="444"/>
      <c r="V14" s="555"/>
      <c r="W14" s="444"/>
      <c r="X14" s="159"/>
      <c r="Y14" s="149"/>
      <c r="Z14" s="349"/>
      <c r="AA14" s="29"/>
      <c r="AB14" s="253"/>
    </row>
    <row r="15" spans="1:28">
      <c r="A15" s="344" t="s">
        <v>82</v>
      </c>
      <c r="B15" s="369"/>
      <c r="C15" s="556">
        <v>0.13100000000000001</v>
      </c>
      <c r="D15" s="548"/>
      <c r="E15" s="556">
        <v>0.125</v>
      </c>
      <c r="F15" s="548"/>
      <c r="G15" s="557">
        <v>0.13</v>
      </c>
      <c r="H15" s="548"/>
      <c r="I15" s="557">
        <v>0.13</v>
      </c>
      <c r="J15" s="548"/>
      <c r="K15" s="556">
        <v>0.13400000000000001</v>
      </c>
      <c r="L15" s="474"/>
      <c r="M15" s="553"/>
      <c r="N15" s="348"/>
      <c r="O15" s="404"/>
      <c r="P15" s="474"/>
      <c r="Q15" s="553"/>
      <c r="R15" s="348"/>
      <c r="S15" s="404"/>
      <c r="T15" s="474"/>
      <c r="U15" s="449"/>
      <c r="V15" s="552"/>
      <c r="W15" s="449"/>
      <c r="X15" s="474"/>
      <c r="Y15" s="553"/>
      <c r="Z15" s="348"/>
      <c r="AA15" s="404"/>
      <c r="AB15" s="554"/>
    </row>
    <row r="16" spans="1:28">
      <c r="A16" s="39" t="s">
        <v>83</v>
      </c>
      <c r="B16" s="24"/>
      <c r="C16" s="155">
        <v>9.2999999999999999E-2</v>
      </c>
      <c r="D16" s="147"/>
      <c r="E16" s="155">
        <v>9.6000000000000002E-2</v>
      </c>
      <c r="F16" s="147"/>
      <c r="G16" s="156">
        <v>0.1</v>
      </c>
      <c r="H16" s="147"/>
      <c r="I16" s="155">
        <v>9.9000000000000005E-2</v>
      </c>
      <c r="J16" s="147"/>
      <c r="K16" s="155">
        <v>0.10100000000000001</v>
      </c>
      <c r="L16" s="159"/>
      <c r="M16" s="149"/>
      <c r="N16" s="349"/>
      <c r="O16" s="29"/>
      <c r="P16" s="159"/>
      <c r="Q16" s="149"/>
      <c r="R16" s="349"/>
      <c r="S16" s="29"/>
      <c r="T16" s="159"/>
      <c r="U16" s="131"/>
      <c r="V16" s="555"/>
      <c r="W16" s="131"/>
      <c r="X16" s="159"/>
      <c r="Y16" s="149"/>
      <c r="Z16" s="349"/>
      <c r="AA16" s="29"/>
      <c r="AB16" s="253"/>
    </row>
    <row r="17" spans="1:28">
      <c r="A17" s="360" t="s">
        <v>336</v>
      </c>
      <c r="B17" s="369"/>
      <c r="C17" s="474"/>
      <c r="D17" s="474"/>
      <c r="E17" s="474"/>
      <c r="F17" s="474"/>
      <c r="G17" s="474"/>
      <c r="H17" s="474"/>
      <c r="I17" s="474"/>
      <c r="J17" s="474"/>
      <c r="K17" s="474"/>
      <c r="L17" s="474"/>
      <c r="M17" s="353"/>
      <c r="N17" s="474"/>
      <c r="O17" s="404"/>
      <c r="P17" s="474"/>
      <c r="Q17" s="474"/>
      <c r="R17" s="474"/>
      <c r="S17" s="435"/>
      <c r="T17" s="474"/>
      <c r="U17" s="474"/>
      <c r="V17" s="474"/>
      <c r="W17" s="474"/>
      <c r="X17" s="474"/>
      <c r="Y17" s="474"/>
      <c r="Z17" s="474"/>
      <c r="AA17" s="474"/>
      <c r="AB17" s="554"/>
    </row>
    <row r="18" spans="1:28">
      <c r="A18" s="70" t="s">
        <v>337</v>
      </c>
      <c r="B18" s="24"/>
      <c r="C18" s="161">
        <v>20453</v>
      </c>
      <c r="D18" s="159"/>
      <c r="E18" s="161">
        <v>20380</v>
      </c>
      <c r="F18" s="159"/>
      <c r="G18" s="161">
        <v>20631</v>
      </c>
      <c r="H18" s="159"/>
      <c r="I18" s="161">
        <v>20718</v>
      </c>
      <c r="J18" s="159"/>
      <c r="K18" s="161">
        <v>20884</v>
      </c>
      <c r="L18" s="159"/>
      <c r="M18" s="158">
        <v>73</v>
      </c>
      <c r="N18" s="29"/>
      <c r="O18" s="88">
        <v>0</v>
      </c>
      <c r="P18" s="159"/>
      <c r="Q18" s="158">
        <v>-431</v>
      </c>
      <c r="R18" s="29"/>
      <c r="S18" s="88">
        <v>-0.02</v>
      </c>
      <c r="T18" s="159"/>
      <c r="U18" s="161">
        <v>20453</v>
      </c>
      <c r="V18" s="159"/>
      <c r="W18" s="158">
        <v>20884</v>
      </c>
      <c r="X18" s="159"/>
      <c r="Y18" s="158">
        <v>-431</v>
      </c>
      <c r="Z18" s="29"/>
      <c r="AA18" s="88">
        <v>-0.02</v>
      </c>
      <c r="AB18" s="190"/>
    </row>
    <row r="19" spans="1:28">
      <c r="A19" s="422" t="s">
        <v>338</v>
      </c>
      <c r="B19" s="369"/>
      <c r="C19" s="358">
        <v>7050</v>
      </c>
      <c r="D19" s="474"/>
      <c r="E19" s="358">
        <v>7050</v>
      </c>
      <c r="F19" s="474"/>
      <c r="G19" s="358">
        <v>7044</v>
      </c>
      <c r="H19" s="474"/>
      <c r="I19" s="358">
        <v>7044</v>
      </c>
      <c r="J19" s="474"/>
      <c r="K19" s="358">
        <v>7040</v>
      </c>
      <c r="L19" s="474"/>
      <c r="M19" s="357">
        <v>0</v>
      </c>
      <c r="N19" s="404"/>
      <c r="O19" s="421">
        <v>0</v>
      </c>
      <c r="P19" s="474"/>
      <c r="Q19" s="357">
        <v>10</v>
      </c>
      <c r="R19" s="404"/>
      <c r="S19" s="359">
        <v>0</v>
      </c>
      <c r="T19" s="474"/>
      <c r="U19" s="357">
        <v>7050</v>
      </c>
      <c r="V19" s="474"/>
      <c r="W19" s="357">
        <v>7040</v>
      </c>
      <c r="X19" s="474"/>
      <c r="Y19" s="357">
        <v>10</v>
      </c>
      <c r="Z19" s="404"/>
      <c r="AA19" s="359">
        <v>0</v>
      </c>
      <c r="AB19" s="453"/>
    </row>
    <row r="20" spans="1:28">
      <c r="A20" s="70" t="s">
        <v>339</v>
      </c>
      <c r="B20" s="24"/>
      <c r="C20" s="109">
        <v>63</v>
      </c>
      <c r="D20" s="159"/>
      <c r="E20" s="109">
        <v>66</v>
      </c>
      <c r="F20" s="159"/>
      <c r="G20" s="109">
        <v>68</v>
      </c>
      <c r="H20" s="159"/>
      <c r="I20" s="109">
        <v>71</v>
      </c>
      <c r="J20" s="159"/>
      <c r="K20" s="109">
        <v>74</v>
      </c>
      <c r="L20" s="159"/>
      <c r="M20" s="49">
        <v>-3</v>
      </c>
      <c r="N20" s="29"/>
      <c r="O20" s="42">
        <v>-0.05</v>
      </c>
      <c r="P20" s="159"/>
      <c r="Q20" s="109">
        <v>-11</v>
      </c>
      <c r="R20" s="29"/>
      <c r="S20" s="42">
        <v>-0.15</v>
      </c>
      <c r="T20" s="159"/>
      <c r="U20" s="109">
        <v>63</v>
      </c>
      <c r="V20" s="159"/>
      <c r="W20" s="109">
        <v>74</v>
      </c>
      <c r="X20" s="159"/>
      <c r="Y20" s="109">
        <v>-11</v>
      </c>
      <c r="Z20" s="29"/>
      <c r="AA20" s="42">
        <v>-0.15</v>
      </c>
      <c r="AB20" s="191"/>
    </row>
    <row r="21" spans="1:28" ht="14.25">
      <c r="A21" s="422" t="s">
        <v>340</v>
      </c>
      <c r="B21" s="369"/>
      <c r="C21" s="456">
        <v>376</v>
      </c>
      <c r="D21" s="474"/>
      <c r="E21" s="358">
        <v>375</v>
      </c>
      <c r="F21" s="474"/>
      <c r="G21" s="358">
        <v>374</v>
      </c>
      <c r="H21" s="474"/>
      <c r="I21" s="358">
        <v>373</v>
      </c>
      <c r="J21" s="474"/>
      <c r="K21" s="358">
        <v>371</v>
      </c>
      <c r="L21" s="474"/>
      <c r="M21" s="357">
        <v>1</v>
      </c>
      <c r="N21" s="404"/>
      <c r="O21" s="359">
        <v>0</v>
      </c>
      <c r="P21" s="474"/>
      <c r="Q21" s="357">
        <v>5</v>
      </c>
      <c r="R21" s="404"/>
      <c r="S21" s="359">
        <v>0.01</v>
      </c>
      <c r="T21" s="474"/>
      <c r="U21" s="358">
        <v>376</v>
      </c>
      <c r="V21" s="474"/>
      <c r="W21" s="357">
        <v>371</v>
      </c>
      <c r="X21" s="474"/>
      <c r="Y21" s="357">
        <v>5</v>
      </c>
      <c r="Z21" s="404"/>
      <c r="AA21" s="359">
        <v>0.01</v>
      </c>
      <c r="AB21" s="453"/>
    </row>
    <row r="22" spans="1:28">
      <c r="A22" s="199" t="s">
        <v>341</v>
      </c>
      <c r="B22" s="24"/>
      <c r="C22" s="114">
        <v>13716</v>
      </c>
      <c r="D22" s="159"/>
      <c r="E22" s="114">
        <v>13639</v>
      </c>
      <c r="F22" s="159"/>
      <c r="G22" s="114">
        <v>13893</v>
      </c>
      <c r="H22" s="159"/>
      <c r="I22" s="114">
        <v>13976</v>
      </c>
      <c r="J22" s="159"/>
      <c r="K22" s="114">
        <v>14141</v>
      </c>
      <c r="L22" s="159"/>
      <c r="M22" s="112">
        <v>77</v>
      </c>
      <c r="N22" s="26"/>
      <c r="O22" s="88">
        <v>0.01</v>
      </c>
      <c r="P22" s="159"/>
      <c r="Q22" s="112">
        <v>-425</v>
      </c>
      <c r="R22" s="26"/>
      <c r="S22" s="88">
        <v>-0.03</v>
      </c>
      <c r="T22" s="159"/>
      <c r="U22" s="114">
        <v>13716</v>
      </c>
      <c r="V22" s="159"/>
      <c r="W22" s="114">
        <v>14141</v>
      </c>
      <c r="X22" s="159"/>
      <c r="Y22" s="114">
        <v>-425</v>
      </c>
      <c r="Z22" s="26"/>
      <c r="AA22" s="88">
        <v>-0.03</v>
      </c>
      <c r="AB22" s="190"/>
    </row>
    <row r="23" spans="1:28">
      <c r="A23" s="360" t="s">
        <v>342</v>
      </c>
      <c r="B23" s="369"/>
      <c r="C23" s="474"/>
      <c r="D23" s="474"/>
      <c r="E23" s="474"/>
      <c r="F23" s="474"/>
      <c r="G23" s="474"/>
      <c r="H23" s="474"/>
      <c r="I23" s="474"/>
      <c r="J23" s="474"/>
      <c r="K23" s="474"/>
      <c r="L23" s="474"/>
      <c r="M23" s="353"/>
      <c r="N23" s="474"/>
      <c r="O23" s="435"/>
      <c r="P23" s="474"/>
      <c r="Q23" s="474"/>
      <c r="R23" s="474"/>
      <c r="S23" s="435"/>
      <c r="T23" s="474"/>
      <c r="U23" s="354"/>
      <c r="V23" s="474"/>
      <c r="W23" s="474"/>
      <c r="X23" s="474"/>
      <c r="Y23" s="474"/>
      <c r="Z23" s="474"/>
      <c r="AA23" s="435"/>
      <c r="AB23" s="554"/>
    </row>
    <row r="24" spans="1:28">
      <c r="A24" s="70" t="s">
        <v>337</v>
      </c>
      <c r="B24" s="24"/>
      <c r="C24" s="158">
        <v>20446</v>
      </c>
      <c r="D24" s="159"/>
      <c r="E24" s="158">
        <v>20223</v>
      </c>
      <c r="F24" s="159"/>
      <c r="G24" s="158">
        <v>20400</v>
      </c>
      <c r="H24" s="159"/>
      <c r="I24" s="158">
        <v>20533</v>
      </c>
      <c r="J24" s="159"/>
      <c r="K24" s="158">
        <v>20420</v>
      </c>
      <c r="L24" s="159"/>
      <c r="M24" s="158">
        <v>223</v>
      </c>
      <c r="N24" s="29"/>
      <c r="O24" s="88">
        <v>0.01</v>
      </c>
      <c r="P24" s="159"/>
      <c r="Q24" s="158">
        <v>26</v>
      </c>
      <c r="R24" s="29"/>
      <c r="S24" s="88">
        <v>0</v>
      </c>
      <c r="T24" s="159"/>
      <c r="U24" s="49">
        <v>20335</v>
      </c>
      <c r="V24" s="159"/>
      <c r="W24" s="49">
        <v>20182</v>
      </c>
      <c r="X24" s="159"/>
      <c r="Y24" s="158">
        <v>153</v>
      </c>
      <c r="Z24" s="29"/>
      <c r="AA24" s="88">
        <v>0.01</v>
      </c>
      <c r="AB24" s="190"/>
    </row>
    <row r="25" spans="1:28">
      <c r="A25" s="422" t="s">
        <v>338</v>
      </c>
      <c r="B25" s="369"/>
      <c r="C25" s="357">
        <v>7050</v>
      </c>
      <c r="D25" s="474"/>
      <c r="E25" s="357">
        <v>7046</v>
      </c>
      <c r="F25" s="474"/>
      <c r="G25" s="357">
        <v>7044</v>
      </c>
      <c r="H25" s="474"/>
      <c r="I25" s="357">
        <v>7044</v>
      </c>
      <c r="J25" s="474"/>
      <c r="K25" s="357">
        <v>7040</v>
      </c>
      <c r="L25" s="474"/>
      <c r="M25" s="357">
        <v>4</v>
      </c>
      <c r="N25" s="404"/>
      <c r="O25" s="359">
        <v>0</v>
      </c>
      <c r="P25" s="474"/>
      <c r="Q25" s="357">
        <v>10</v>
      </c>
      <c r="R25" s="404"/>
      <c r="S25" s="359">
        <v>0</v>
      </c>
      <c r="T25" s="474"/>
      <c r="U25" s="357">
        <v>7048</v>
      </c>
      <c r="V25" s="474"/>
      <c r="W25" s="357">
        <v>7029</v>
      </c>
      <c r="X25" s="474"/>
      <c r="Y25" s="357">
        <v>19</v>
      </c>
      <c r="Z25" s="404"/>
      <c r="AA25" s="359">
        <v>0</v>
      </c>
      <c r="AB25" s="453"/>
    </row>
    <row r="26" spans="1:28">
      <c r="A26" s="70" t="s">
        <v>339</v>
      </c>
      <c r="B26" s="24"/>
      <c r="C26" s="49">
        <v>65</v>
      </c>
      <c r="D26" s="159"/>
      <c r="E26" s="49">
        <v>67</v>
      </c>
      <c r="F26" s="159"/>
      <c r="G26" s="49">
        <v>69</v>
      </c>
      <c r="H26" s="159"/>
      <c r="I26" s="49">
        <v>73</v>
      </c>
      <c r="J26" s="159"/>
      <c r="K26" s="49">
        <v>80</v>
      </c>
      <c r="L26" s="159"/>
      <c r="M26" s="49">
        <v>-2</v>
      </c>
      <c r="N26" s="29"/>
      <c r="O26" s="42">
        <v>-0.03</v>
      </c>
      <c r="P26" s="159"/>
      <c r="Q26" s="49">
        <v>-15</v>
      </c>
      <c r="R26" s="29"/>
      <c r="S26" s="42">
        <v>-0.19</v>
      </c>
      <c r="T26" s="159"/>
      <c r="U26" s="49">
        <v>66</v>
      </c>
      <c r="V26" s="159"/>
      <c r="W26" s="49">
        <v>69</v>
      </c>
      <c r="X26" s="159"/>
      <c r="Y26" s="49">
        <v>-3</v>
      </c>
      <c r="Z26" s="29"/>
      <c r="AA26" s="42">
        <v>-0.04</v>
      </c>
      <c r="AB26" s="191"/>
    </row>
    <row r="27" spans="1:28" ht="14.25">
      <c r="A27" s="422" t="s">
        <v>343</v>
      </c>
      <c r="B27" s="369"/>
      <c r="C27" s="380">
        <v>375</v>
      </c>
      <c r="D27" s="474"/>
      <c r="E27" s="380">
        <v>374</v>
      </c>
      <c r="F27" s="474"/>
      <c r="G27" s="380">
        <v>373</v>
      </c>
      <c r="H27" s="474"/>
      <c r="I27" s="357">
        <v>372</v>
      </c>
      <c r="J27" s="474"/>
      <c r="K27" s="357">
        <v>370</v>
      </c>
      <c r="L27" s="474"/>
      <c r="M27" s="357">
        <v>1</v>
      </c>
      <c r="N27" s="404"/>
      <c r="O27" s="359">
        <v>0</v>
      </c>
      <c r="P27" s="474"/>
      <c r="Q27" s="357">
        <v>5</v>
      </c>
      <c r="R27" s="404"/>
      <c r="S27" s="359">
        <v>0.01</v>
      </c>
      <c r="T27" s="474"/>
      <c r="U27" s="558">
        <v>374</v>
      </c>
      <c r="V27" s="474"/>
      <c r="W27" s="380">
        <v>369</v>
      </c>
      <c r="X27" s="474"/>
      <c r="Y27" s="357">
        <v>5</v>
      </c>
      <c r="Z27" s="404"/>
      <c r="AA27" s="359">
        <v>0.01</v>
      </c>
      <c r="AB27" s="453"/>
    </row>
    <row r="28" spans="1:28">
      <c r="A28" s="199" t="s">
        <v>341</v>
      </c>
      <c r="B28" s="24"/>
      <c r="C28" s="114">
        <v>13706</v>
      </c>
      <c r="D28" s="159"/>
      <c r="E28" s="114">
        <v>13484</v>
      </c>
      <c r="F28" s="159"/>
      <c r="G28" s="114">
        <v>13660</v>
      </c>
      <c r="H28" s="159"/>
      <c r="I28" s="114">
        <v>13788</v>
      </c>
      <c r="J28" s="159"/>
      <c r="K28" s="114">
        <v>13670</v>
      </c>
      <c r="L28" s="159"/>
      <c r="M28" s="112">
        <v>222</v>
      </c>
      <c r="N28" s="26"/>
      <c r="O28" s="88">
        <v>0.02</v>
      </c>
      <c r="P28" s="159"/>
      <c r="Q28" s="112">
        <v>36</v>
      </c>
      <c r="R28" s="26"/>
      <c r="S28" s="88">
        <v>0</v>
      </c>
      <c r="T28" s="159"/>
      <c r="U28" s="114">
        <v>13595</v>
      </c>
      <c r="V28" s="159"/>
      <c r="W28" s="114">
        <v>13453</v>
      </c>
      <c r="X28" s="159"/>
      <c r="Y28" s="112">
        <v>142</v>
      </c>
      <c r="Z28" s="26"/>
      <c r="AA28" s="88">
        <v>0.01</v>
      </c>
      <c r="AB28" s="190"/>
    </row>
    <row r="29" spans="1:28">
      <c r="A29" s="360" t="s">
        <v>344</v>
      </c>
      <c r="B29" s="369"/>
      <c r="C29" s="474"/>
      <c r="D29" s="474"/>
      <c r="E29" s="474"/>
      <c r="F29" s="474"/>
      <c r="G29" s="474"/>
      <c r="H29" s="474"/>
      <c r="I29" s="474"/>
      <c r="J29" s="474"/>
      <c r="K29" s="474"/>
      <c r="L29" s="474"/>
      <c r="M29" s="353"/>
      <c r="N29" s="474"/>
      <c r="O29" s="435"/>
      <c r="P29" s="474"/>
      <c r="Q29" s="474"/>
      <c r="R29" s="474"/>
      <c r="S29" s="435"/>
      <c r="T29" s="474"/>
      <c r="U29" s="474"/>
      <c r="V29" s="474"/>
      <c r="W29" s="474"/>
      <c r="X29" s="474"/>
      <c r="Y29" s="474"/>
      <c r="Z29" s="474"/>
      <c r="AA29" s="435"/>
      <c r="AB29" s="554"/>
    </row>
    <row r="30" spans="1:28">
      <c r="A30" s="70" t="s">
        <v>159</v>
      </c>
      <c r="B30" s="24"/>
      <c r="C30" s="161">
        <v>7050</v>
      </c>
      <c r="D30" s="159"/>
      <c r="E30" s="161">
        <v>7050</v>
      </c>
      <c r="F30" s="159"/>
      <c r="G30" s="161">
        <v>7044</v>
      </c>
      <c r="H30" s="159"/>
      <c r="I30" s="161">
        <v>7044</v>
      </c>
      <c r="J30" s="159"/>
      <c r="K30" s="161">
        <v>7040</v>
      </c>
      <c r="L30" s="159"/>
      <c r="M30" s="158">
        <v>0</v>
      </c>
      <c r="N30" s="29"/>
      <c r="O30" s="97">
        <v>0</v>
      </c>
      <c r="P30" s="159"/>
      <c r="Q30" s="158">
        <v>10</v>
      </c>
      <c r="R30" s="29"/>
      <c r="S30" s="88">
        <v>0</v>
      </c>
      <c r="T30" s="159"/>
      <c r="U30" s="158">
        <v>7050</v>
      </c>
      <c r="V30" s="159"/>
      <c r="W30" s="158">
        <v>7040</v>
      </c>
      <c r="X30" s="159"/>
      <c r="Y30" s="158">
        <v>10</v>
      </c>
      <c r="Z30" s="29"/>
      <c r="AA30" s="88">
        <v>0</v>
      </c>
      <c r="AB30" s="190"/>
    </row>
    <row r="31" spans="1:28">
      <c r="A31" s="422" t="s">
        <v>345</v>
      </c>
      <c r="B31" s="369"/>
      <c r="C31" s="456">
        <v>63</v>
      </c>
      <c r="D31" s="474"/>
      <c r="E31" s="456">
        <v>66</v>
      </c>
      <c r="F31" s="474"/>
      <c r="G31" s="456">
        <v>68</v>
      </c>
      <c r="H31" s="474"/>
      <c r="I31" s="456">
        <v>71</v>
      </c>
      <c r="J31" s="474"/>
      <c r="K31" s="456">
        <v>74</v>
      </c>
      <c r="L31" s="474"/>
      <c r="M31" s="380">
        <v>-3</v>
      </c>
      <c r="N31" s="404"/>
      <c r="O31" s="359">
        <v>-0.05</v>
      </c>
      <c r="P31" s="474"/>
      <c r="Q31" s="380">
        <v>-11</v>
      </c>
      <c r="R31" s="404"/>
      <c r="S31" s="359">
        <v>-0.15</v>
      </c>
      <c r="T31" s="474"/>
      <c r="U31" s="380">
        <v>63</v>
      </c>
      <c r="V31" s="474"/>
      <c r="W31" s="380">
        <v>74</v>
      </c>
      <c r="X31" s="474"/>
      <c r="Y31" s="380">
        <v>-11</v>
      </c>
      <c r="Z31" s="404"/>
      <c r="AA31" s="359">
        <v>-0.15</v>
      </c>
      <c r="AB31" s="453"/>
    </row>
    <row r="32" spans="1:28">
      <c r="A32" s="199" t="s">
        <v>346</v>
      </c>
      <c r="B32" s="24"/>
      <c r="C32" s="114">
        <v>7113</v>
      </c>
      <c r="D32" s="159"/>
      <c r="E32" s="114">
        <v>7116</v>
      </c>
      <c r="F32" s="159"/>
      <c r="G32" s="114">
        <v>7112</v>
      </c>
      <c r="H32" s="159"/>
      <c r="I32" s="114">
        <v>7115</v>
      </c>
      <c r="J32" s="159"/>
      <c r="K32" s="114">
        <v>7114</v>
      </c>
      <c r="L32" s="159"/>
      <c r="M32" s="112">
        <v>-3</v>
      </c>
      <c r="N32" s="26"/>
      <c r="O32" s="88">
        <v>0</v>
      </c>
      <c r="P32" s="159"/>
      <c r="Q32" s="112">
        <v>-1</v>
      </c>
      <c r="R32" s="26"/>
      <c r="S32" s="88">
        <v>0</v>
      </c>
      <c r="T32" s="159"/>
      <c r="U32" s="114">
        <v>7113</v>
      </c>
      <c r="V32" s="159"/>
      <c r="W32" s="112">
        <v>7114</v>
      </c>
      <c r="X32" s="159"/>
      <c r="Y32" s="112">
        <v>-1</v>
      </c>
      <c r="Z32" s="26"/>
      <c r="AA32" s="88">
        <v>0</v>
      </c>
      <c r="AB32" s="190"/>
    </row>
    <row r="33" spans="1:28">
      <c r="A33" s="369"/>
      <c r="B33" s="369"/>
      <c r="C33" s="474"/>
      <c r="D33" s="474"/>
      <c r="E33" s="474"/>
      <c r="F33" s="474"/>
      <c r="G33" s="474"/>
      <c r="H33" s="474"/>
      <c r="I33" s="474"/>
      <c r="J33" s="474"/>
      <c r="K33" s="474"/>
      <c r="L33" s="474"/>
      <c r="M33" s="353"/>
      <c r="N33" s="474"/>
      <c r="O33" s="474"/>
      <c r="P33" s="474"/>
      <c r="Q33" s="474"/>
      <c r="R33" s="474"/>
      <c r="S33" s="474"/>
      <c r="T33" s="474"/>
      <c r="U33" s="474"/>
      <c r="V33" s="474"/>
      <c r="W33" s="474"/>
      <c r="X33" s="474"/>
      <c r="Y33" s="474"/>
      <c r="Z33" s="474"/>
      <c r="AA33" s="474"/>
      <c r="AB33" s="554"/>
    </row>
    <row r="34" spans="1:28">
      <c r="A34" s="714" t="s">
        <v>347</v>
      </c>
      <c r="B34" s="641"/>
      <c r="C34" s="641"/>
      <c r="D34" s="641"/>
      <c r="E34" s="641"/>
      <c r="F34" s="691"/>
      <c r="G34" s="641"/>
      <c r="H34" s="691"/>
      <c r="I34" s="641"/>
      <c r="J34" s="691"/>
      <c r="K34" s="641"/>
      <c r="L34" s="691"/>
      <c r="M34" s="691"/>
      <c r="N34" s="641"/>
      <c r="O34" s="641"/>
      <c r="P34" s="641"/>
      <c r="Q34" s="641"/>
      <c r="R34" s="641"/>
      <c r="S34" s="641"/>
      <c r="T34" s="641"/>
      <c r="U34" s="641"/>
      <c r="V34" s="691"/>
      <c r="W34" s="641"/>
      <c r="X34" s="641"/>
      <c r="Y34" s="641"/>
      <c r="Z34" s="641"/>
      <c r="AA34" s="641"/>
      <c r="AB34" s="2"/>
    </row>
    <row r="35" spans="1:28">
      <c r="A35" s="686" t="s">
        <v>348</v>
      </c>
      <c r="B35" s="641"/>
      <c r="C35" s="641"/>
      <c r="D35" s="641"/>
      <c r="E35" s="641"/>
      <c r="F35" s="641"/>
      <c r="G35" s="641"/>
      <c r="H35" s="641"/>
      <c r="I35" s="641"/>
      <c r="J35" s="641"/>
      <c r="K35" s="641"/>
      <c r="L35" s="641"/>
      <c r="M35" s="641"/>
      <c r="N35" s="641"/>
      <c r="O35" s="641"/>
      <c r="P35" s="641"/>
      <c r="Q35" s="641"/>
      <c r="R35" s="641"/>
      <c r="S35" s="641"/>
      <c r="T35" s="641"/>
      <c r="U35" s="336"/>
      <c r="V35" s="336"/>
      <c r="W35" s="336"/>
      <c r="X35" s="336"/>
      <c r="Y35" s="336"/>
      <c r="Z35" s="336"/>
      <c r="AA35" s="336"/>
      <c r="AB35" s="336"/>
    </row>
    <row r="36" spans="1:28">
      <c r="A36" s="688"/>
      <c r="B36" s="641"/>
      <c r="C36" s="641"/>
      <c r="D36" s="641"/>
      <c r="E36" s="641"/>
      <c r="F36" s="641"/>
      <c r="G36" s="641"/>
      <c r="H36" s="641"/>
      <c r="I36" s="641"/>
      <c r="J36" s="641"/>
      <c r="K36" s="641"/>
      <c r="L36" s="641"/>
      <c r="M36" s="641"/>
      <c r="N36" s="641"/>
      <c r="O36" s="641"/>
      <c r="P36" s="641"/>
      <c r="Q36" s="641"/>
      <c r="R36" s="641"/>
      <c r="S36" s="641"/>
      <c r="T36" s="641"/>
      <c r="U36" s="715"/>
      <c r="V36" s="715"/>
      <c r="W36" s="715"/>
      <c r="X36" s="715"/>
      <c r="Y36" s="715"/>
      <c r="Z36" s="715"/>
      <c r="AA36" s="715"/>
      <c r="AB36" s="2"/>
    </row>
  </sheetData>
  <mergeCells count="10">
    <mergeCell ref="A34:AA34"/>
    <mergeCell ref="A35:T35"/>
    <mergeCell ref="A36:AA36"/>
    <mergeCell ref="C3:S3"/>
    <mergeCell ref="U3:AA3"/>
    <mergeCell ref="M4:S4"/>
    <mergeCell ref="Y4:AA4"/>
    <mergeCell ref="M5:O5"/>
    <mergeCell ref="Q5:S5"/>
    <mergeCell ref="Y5:AA5"/>
  </mergeCells>
  <pageMargins left="0.7" right="0.7" top="0.75" bottom="0.75" header="0.3" footer="0.3"/>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1"/>
  <sheetViews>
    <sheetView zoomScale="70" zoomScaleNormal="70" workbookViewId="0">
      <selection activeCell="U29" sqref="U29"/>
    </sheetView>
  </sheetViews>
  <sheetFormatPr defaultColWidth="21.5" defaultRowHeight="12.75"/>
  <cols>
    <col min="1" max="1" width="68.33203125" customWidth="1"/>
    <col min="2" max="2" width="7.1640625" customWidth="1"/>
    <col min="3" max="3" width="16.1640625" bestFit="1" customWidth="1"/>
    <col min="4" max="4" width="0.6640625" customWidth="1"/>
    <col min="5" max="5" width="11.6640625" customWidth="1"/>
    <col min="6" max="6" width="0.6640625" customWidth="1"/>
    <col min="7" max="7" width="11.6640625" customWidth="1"/>
    <col min="8" max="8" width="0.6640625" customWidth="1"/>
    <col min="9" max="9" width="11.6640625" customWidth="1"/>
    <col min="10" max="10" width="0.6640625" customWidth="1"/>
    <col min="11" max="11" width="11.6640625" customWidth="1"/>
    <col min="12" max="12" width="0.6640625" customWidth="1"/>
    <col min="13" max="13" width="11.6640625" customWidth="1"/>
    <col min="14" max="14" width="0.6640625" customWidth="1"/>
    <col min="15" max="15" width="10.1640625" customWidth="1"/>
    <col min="16" max="16" width="0.6640625" customWidth="1"/>
    <col min="17" max="17" width="11.6640625" customWidth="1"/>
    <col min="18" max="18" width="0.6640625" customWidth="1"/>
    <col min="19" max="19" width="10.1640625" customWidth="1"/>
    <col min="20" max="20" width="0.6640625" customWidth="1"/>
    <col min="21" max="21" width="11.6640625" customWidth="1"/>
    <col min="22" max="22" width="0.6640625" customWidth="1"/>
    <col min="23" max="23" width="11.6640625" customWidth="1"/>
    <col min="24" max="24" width="0.6640625" customWidth="1"/>
    <col min="25" max="25" width="11.6640625" customWidth="1"/>
    <col min="26" max="26" width="1" customWidth="1"/>
    <col min="27" max="27" width="10.1640625" customWidth="1"/>
  </cols>
  <sheetData>
    <row r="1" spans="1:27" ht="17.45" customHeight="1">
      <c r="A1" s="719" t="s">
        <v>483</v>
      </c>
      <c r="B1" s="641"/>
      <c r="C1" s="641"/>
      <c r="D1" s="728"/>
      <c r="E1" s="641"/>
      <c r="F1" s="728"/>
      <c r="G1" s="641"/>
      <c r="H1" s="728"/>
      <c r="I1" s="641"/>
      <c r="J1" s="728"/>
      <c r="K1" s="641"/>
      <c r="L1" s="641"/>
      <c r="M1" s="641"/>
      <c r="N1" s="641"/>
      <c r="O1" s="641"/>
      <c r="P1" s="641"/>
      <c r="Q1" s="641"/>
      <c r="R1" s="641"/>
      <c r="S1" s="641"/>
      <c r="T1" s="641"/>
      <c r="U1" s="641"/>
      <c r="V1" s="712"/>
      <c r="W1" s="641"/>
      <c r="X1" s="641"/>
      <c r="Y1" s="641"/>
      <c r="Z1" s="641"/>
      <c r="AA1" s="641"/>
    </row>
    <row r="2" spans="1:27" ht="17.45" customHeight="1">
      <c r="A2" s="719" t="s">
        <v>349</v>
      </c>
      <c r="B2" s="720"/>
      <c r="C2" s="720"/>
      <c r="D2" s="728"/>
      <c r="E2" s="720"/>
      <c r="F2" s="728"/>
      <c r="G2" s="720"/>
      <c r="H2" s="728"/>
      <c r="I2" s="720"/>
      <c r="J2" s="728"/>
      <c r="K2" s="720"/>
      <c r="L2" s="720"/>
      <c r="M2" s="729" t="s">
        <v>21</v>
      </c>
      <c r="N2" s="729" t="s">
        <v>21</v>
      </c>
      <c r="O2" s="729" t="s">
        <v>21</v>
      </c>
      <c r="P2" s="729" t="s">
        <v>21</v>
      </c>
      <c r="Q2" s="729" t="s">
        <v>21</v>
      </c>
      <c r="R2" s="729" t="s">
        <v>21</v>
      </c>
      <c r="S2" s="729" t="s">
        <v>21</v>
      </c>
      <c r="T2" s="720"/>
      <c r="U2" s="720"/>
      <c r="V2" s="712"/>
      <c r="W2" s="720"/>
      <c r="X2" s="720"/>
      <c r="Y2" s="720"/>
      <c r="Z2" s="720"/>
      <c r="AA2" s="720"/>
    </row>
    <row r="3" spans="1:27" ht="17.45" customHeight="1">
      <c r="A3" s="375"/>
      <c r="B3" s="560"/>
      <c r="C3" s="375"/>
      <c r="D3" s="375"/>
      <c r="E3" s="375"/>
      <c r="F3" s="375"/>
      <c r="G3" s="375"/>
      <c r="H3" s="375"/>
      <c r="I3" s="375"/>
      <c r="J3" s="375"/>
      <c r="K3" s="375"/>
      <c r="L3" s="375"/>
      <c r="M3" s="19" t="s">
        <v>21</v>
      </c>
      <c r="N3" s="19" t="s">
        <v>21</v>
      </c>
      <c r="O3" s="19" t="s">
        <v>21</v>
      </c>
      <c r="P3" s="19" t="s">
        <v>21</v>
      </c>
      <c r="Q3" s="19" t="s">
        <v>21</v>
      </c>
      <c r="R3" s="19" t="s">
        <v>21</v>
      </c>
      <c r="S3" s="19" t="s">
        <v>21</v>
      </c>
      <c r="T3" s="375"/>
      <c r="U3" s="375"/>
      <c r="V3" s="375"/>
      <c r="W3" s="375"/>
      <c r="X3" s="375"/>
      <c r="Y3" s="375"/>
      <c r="Z3" s="375"/>
      <c r="AA3" s="375"/>
    </row>
    <row r="4" spans="1:27" ht="17.45" customHeight="1">
      <c r="A4" s="654" t="s">
        <v>350</v>
      </c>
      <c r="B4" s="641"/>
      <c r="C4" s="641"/>
      <c r="D4" s="730"/>
      <c r="E4" s="641"/>
      <c r="F4" s="730"/>
      <c r="G4" s="641"/>
      <c r="H4" s="730"/>
      <c r="I4" s="641"/>
      <c r="J4" s="730"/>
      <c r="K4" s="641"/>
      <c r="L4" s="641"/>
      <c r="M4" s="641"/>
      <c r="N4" s="641"/>
      <c r="O4" s="641"/>
      <c r="P4" s="641"/>
      <c r="Q4" s="641"/>
      <c r="R4" s="641"/>
      <c r="S4" s="641"/>
      <c r="T4" s="641"/>
      <c r="U4" s="641"/>
      <c r="V4" s="731"/>
      <c r="W4" s="641"/>
      <c r="X4" s="641"/>
      <c r="Y4" s="641"/>
      <c r="Z4" s="641"/>
      <c r="AA4" s="641"/>
    </row>
    <row r="5" spans="1:27" ht="17.45" customHeight="1">
      <c r="A5" s="640"/>
      <c r="B5" s="641"/>
      <c r="C5" s="641"/>
      <c r="D5" s="730"/>
      <c r="E5" s="641"/>
      <c r="F5" s="730"/>
      <c r="G5" s="641"/>
      <c r="H5" s="730"/>
      <c r="I5" s="641"/>
      <c r="J5" s="730"/>
      <c r="K5" s="641"/>
      <c r="L5" s="641"/>
      <c r="M5" s="641"/>
      <c r="N5" s="641"/>
      <c r="O5" s="641"/>
      <c r="P5" s="641"/>
      <c r="Q5" s="641"/>
      <c r="R5" s="641"/>
      <c r="S5" s="641"/>
      <c r="T5" s="641"/>
      <c r="U5" s="641"/>
      <c r="V5" s="731"/>
      <c r="W5" s="641"/>
      <c r="X5" s="641"/>
      <c r="Y5" s="641"/>
      <c r="Z5" s="641"/>
      <c r="AA5" s="641"/>
    </row>
    <row r="6" spans="1:27" ht="17.45" customHeight="1">
      <c r="A6" s="640"/>
      <c r="B6" s="641"/>
      <c r="C6" s="641"/>
      <c r="D6" s="730"/>
      <c r="E6" s="641"/>
      <c r="F6" s="730"/>
      <c r="G6" s="641"/>
      <c r="H6" s="730"/>
      <c r="I6" s="641"/>
      <c r="J6" s="730"/>
      <c r="K6" s="641"/>
      <c r="L6" s="641"/>
      <c r="M6" s="641"/>
      <c r="N6" s="641"/>
      <c r="O6" s="641"/>
      <c r="P6" s="641"/>
      <c r="Q6" s="641"/>
      <c r="R6" s="641"/>
      <c r="S6" s="641"/>
      <c r="T6" s="641"/>
      <c r="U6" s="641"/>
      <c r="V6" s="731"/>
      <c r="W6" s="641"/>
      <c r="X6" s="641"/>
      <c r="Y6" s="641"/>
      <c r="Z6" s="641"/>
      <c r="AA6" s="641"/>
    </row>
    <row r="7" spans="1:27" ht="17.45" customHeight="1">
      <c r="A7" s="640"/>
      <c r="B7" s="641"/>
      <c r="C7" s="641"/>
      <c r="D7" s="730"/>
      <c r="E7" s="641"/>
      <c r="F7" s="730"/>
      <c r="G7" s="641"/>
      <c r="H7" s="730"/>
      <c r="I7" s="641"/>
      <c r="J7" s="730"/>
      <c r="K7" s="641"/>
      <c r="L7" s="641"/>
      <c r="M7" s="641"/>
      <c r="N7" s="641"/>
      <c r="O7" s="641"/>
      <c r="P7" s="641"/>
      <c r="Q7" s="641"/>
      <c r="R7" s="641"/>
      <c r="S7" s="641"/>
      <c r="T7" s="641"/>
      <c r="U7" s="641"/>
      <c r="V7" s="731"/>
      <c r="W7" s="641"/>
      <c r="X7" s="641"/>
      <c r="Y7" s="641"/>
      <c r="Z7" s="641"/>
      <c r="AA7" s="641"/>
    </row>
    <row r="8" spans="1:27" ht="17.45" customHeight="1">
      <c r="A8" s="640"/>
      <c r="B8" s="641"/>
      <c r="C8" s="641"/>
      <c r="D8" s="730"/>
      <c r="E8" s="641"/>
      <c r="F8" s="730"/>
      <c r="G8" s="641"/>
      <c r="H8" s="730"/>
      <c r="I8" s="641"/>
      <c r="J8" s="730"/>
      <c r="K8" s="641"/>
      <c r="L8" s="641"/>
      <c r="M8" s="641"/>
      <c r="N8" s="641"/>
      <c r="O8" s="641"/>
      <c r="P8" s="641"/>
      <c r="Q8" s="641"/>
      <c r="R8" s="641"/>
      <c r="S8" s="641"/>
      <c r="T8" s="641"/>
      <c r="U8" s="641"/>
      <c r="V8" s="731"/>
      <c r="W8" s="641"/>
      <c r="X8" s="641"/>
      <c r="Y8" s="641"/>
      <c r="Z8" s="641"/>
      <c r="AA8" s="641"/>
    </row>
    <row r="9" spans="1:27" ht="17.45" customHeight="1">
      <c r="A9" s="640"/>
      <c r="B9" s="641"/>
      <c r="C9" s="641"/>
      <c r="D9" s="640"/>
      <c r="E9" s="641"/>
      <c r="F9" s="640"/>
      <c r="G9" s="641"/>
      <c r="H9" s="640"/>
      <c r="I9" s="641"/>
      <c r="J9" s="640"/>
      <c r="K9" s="641"/>
      <c r="L9" s="641"/>
      <c r="M9" s="641"/>
      <c r="N9" s="641"/>
      <c r="O9" s="641"/>
      <c r="P9" s="641"/>
      <c r="Q9" s="641"/>
      <c r="R9" s="641"/>
      <c r="S9" s="641"/>
      <c r="T9" s="641"/>
      <c r="U9" s="641"/>
      <c r="V9" s="640"/>
      <c r="W9" s="641"/>
      <c r="X9" s="641"/>
      <c r="Y9" s="641"/>
      <c r="Z9" s="641"/>
      <c r="AA9" s="641"/>
    </row>
    <row r="10" spans="1:27" ht="17.45" customHeight="1">
      <c r="A10" s="640"/>
      <c r="B10" s="641"/>
      <c r="C10" s="641"/>
      <c r="D10" s="640"/>
      <c r="E10" s="641"/>
      <c r="F10" s="640"/>
      <c r="G10" s="641"/>
      <c r="H10" s="640"/>
      <c r="I10" s="641"/>
      <c r="J10" s="640"/>
      <c r="K10" s="641"/>
      <c r="L10" s="641"/>
      <c r="M10" s="641"/>
      <c r="N10" s="641"/>
      <c r="O10" s="641"/>
      <c r="P10" s="641"/>
      <c r="Q10" s="641"/>
      <c r="R10" s="641"/>
      <c r="S10" s="641"/>
      <c r="T10" s="641"/>
      <c r="U10" s="641"/>
      <c r="V10" s="640"/>
      <c r="W10" s="641"/>
      <c r="X10" s="641"/>
      <c r="Y10" s="641"/>
      <c r="Z10" s="641"/>
      <c r="AA10" s="641"/>
    </row>
    <row r="11" spans="1:27" ht="17.45" customHeight="1">
      <c r="A11" s="640"/>
      <c r="B11" s="641"/>
      <c r="C11" s="641"/>
      <c r="D11" s="640"/>
      <c r="E11" s="641"/>
      <c r="F11" s="640"/>
      <c r="G11" s="641"/>
      <c r="H11" s="640"/>
      <c r="I11" s="641"/>
      <c r="J11" s="640"/>
      <c r="K11" s="641"/>
      <c r="L11" s="641"/>
      <c r="M11" s="641"/>
      <c r="N11" s="641"/>
      <c r="O11" s="641"/>
      <c r="P11" s="641"/>
      <c r="Q11" s="641"/>
      <c r="R11" s="641"/>
      <c r="S11" s="641"/>
      <c r="T11" s="641"/>
      <c r="U11" s="641"/>
      <c r="V11" s="640"/>
      <c r="W11" s="641"/>
      <c r="X11" s="641"/>
      <c r="Y11" s="641"/>
      <c r="Z11" s="641"/>
      <c r="AA11" s="641"/>
    </row>
    <row r="12" spans="1:27" ht="17.45" customHeight="1">
      <c r="A12" s="640"/>
      <c r="B12" s="641"/>
      <c r="C12" s="641"/>
      <c r="D12" s="640"/>
      <c r="E12" s="641"/>
      <c r="F12" s="640"/>
      <c r="G12" s="641"/>
      <c r="H12" s="640"/>
      <c r="I12" s="641"/>
      <c r="J12" s="640"/>
      <c r="K12" s="641"/>
      <c r="L12" s="641"/>
      <c r="M12" s="641"/>
      <c r="N12" s="641"/>
      <c r="O12" s="641"/>
      <c r="P12" s="641"/>
      <c r="Q12" s="641"/>
      <c r="R12" s="641"/>
      <c r="S12" s="641"/>
      <c r="T12" s="641"/>
      <c r="U12" s="641"/>
      <c r="V12" s="640"/>
      <c r="W12" s="641"/>
      <c r="X12" s="641"/>
      <c r="Y12" s="641"/>
      <c r="Z12" s="641"/>
      <c r="AA12" s="641"/>
    </row>
    <row r="13" spans="1:27" ht="17.45" customHeight="1">
      <c r="A13" s="640"/>
      <c r="B13" s="641"/>
      <c r="C13" s="641"/>
      <c r="D13" s="640"/>
      <c r="E13" s="641"/>
      <c r="F13" s="640"/>
      <c r="G13" s="641"/>
      <c r="H13" s="640"/>
      <c r="I13" s="641"/>
      <c r="J13" s="640"/>
      <c r="K13" s="641"/>
      <c r="L13" s="641"/>
      <c r="M13" s="641"/>
      <c r="N13" s="641"/>
      <c r="O13" s="641"/>
      <c r="P13" s="641"/>
      <c r="Q13" s="641"/>
      <c r="R13" s="641"/>
      <c r="S13" s="641"/>
      <c r="T13" s="641"/>
      <c r="U13" s="641"/>
      <c r="V13" s="640"/>
      <c r="W13" s="641"/>
      <c r="X13" s="641"/>
      <c r="Y13" s="641"/>
      <c r="Z13" s="641"/>
      <c r="AA13" s="641"/>
    </row>
    <row r="14" spans="1:27" ht="61.35" customHeight="1">
      <c r="A14" s="640"/>
      <c r="B14" s="641"/>
      <c r="C14" s="641"/>
      <c r="D14" s="640"/>
      <c r="E14" s="641"/>
      <c r="F14" s="640"/>
      <c r="G14" s="641"/>
      <c r="H14" s="640"/>
      <c r="I14" s="641"/>
      <c r="J14" s="640"/>
      <c r="K14" s="641"/>
      <c r="L14" s="641"/>
      <c r="M14" s="641"/>
      <c r="N14" s="641"/>
      <c r="O14" s="641"/>
      <c r="P14" s="641"/>
      <c r="Q14" s="641"/>
      <c r="R14" s="641"/>
      <c r="S14" s="641"/>
      <c r="T14" s="641"/>
      <c r="U14" s="641"/>
      <c r="V14" s="640"/>
      <c r="W14" s="641"/>
      <c r="X14" s="641"/>
      <c r="Y14" s="641"/>
      <c r="Z14" s="641"/>
      <c r="AA14" s="641"/>
    </row>
    <row r="15" spans="1:27" ht="5.0999999999999996" customHeight="1">
      <c r="A15" s="375"/>
      <c r="B15" s="560"/>
      <c r="C15" s="375"/>
      <c r="D15" s="375"/>
      <c r="E15" s="375"/>
      <c r="F15" s="375"/>
      <c r="G15" s="375"/>
      <c r="H15" s="375"/>
      <c r="I15" s="375"/>
      <c r="J15" s="375"/>
      <c r="K15" s="375"/>
      <c r="L15" s="375"/>
      <c r="M15" s="732" t="s">
        <v>21</v>
      </c>
      <c r="N15" s="720"/>
      <c r="O15" s="720"/>
      <c r="P15" s="720"/>
      <c r="Q15" s="720"/>
      <c r="R15" s="720"/>
      <c r="S15" s="720"/>
      <c r="T15" s="375"/>
      <c r="U15" s="375"/>
      <c r="V15" s="375"/>
      <c r="W15" s="375"/>
      <c r="X15" s="375"/>
      <c r="Y15" s="375"/>
      <c r="Z15" s="375"/>
      <c r="AA15" s="375"/>
    </row>
    <row r="16" spans="1:27" ht="16.350000000000001" customHeight="1">
      <c r="A16" s="719" t="s">
        <v>351</v>
      </c>
      <c r="B16" s="723"/>
      <c r="C16" s="724"/>
      <c r="D16" s="724"/>
      <c r="E16" s="724"/>
      <c r="F16" s="724"/>
      <c r="G16" s="724"/>
      <c r="H16" s="724"/>
      <c r="I16" s="724"/>
      <c r="J16" s="724"/>
      <c r="K16" s="724"/>
      <c r="L16" s="724"/>
      <c r="M16" s="724"/>
      <c r="N16" s="724"/>
      <c r="O16" s="724"/>
      <c r="P16" s="724"/>
      <c r="Q16" s="724"/>
      <c r="R16" s="724"/>
      <c r="S16" s="724"/>
      <c r="T16" s="724"/>
      <c r="U16" s="724"/>
      <c r="V16" s="724"/>
      <c r="W16" s="724"/>
      <c r="X16" s="724"/>
      <c r="Y16" s="724"/>
      <c r="Z16" s="724"/>
      <c r="AA16" s="724"/>
    </row>
    <row r="17" spans="1:27" ht="16.350000000000001" customHeight="1">
      <c r="A17" s="719" t="s">
        <v>18</v>
      </c>
      <c r="B17" s="723"/>
      <c r="C17" s="724"/>
      <c r="D17" s="724"/>
      <c r="E17" s="724"/>
      <c r="F17" s="724"/>
      <c r="G17" s="724"/>
      <c r="H17" s="724"/>
      <c r="I17" s="724"/>
      <c r="J17" s="724"/>
      <c r="K17" s="724"/>
      <c r="L17" s="724"/>
      <c r="M17" s="724"/>
      <c r="N17" s="724"/>
      <c r="O17" s="724"/>
      <c r="P17" s="724"/>
      <c r="Q17" s="724"/>
      <c r="R17" s="724"/>
      <c r="S17" s="724"/>
      <c r="T17" s="724"/>
      <c r="U17" s="724"/>
      <c r="V17" s="724"/>
      <c r="W17" s="724"/>
      <c r="X17" s="724"/>
      <c r="Y17" s="724"/>
      <c r="Z17" s="724"/>
      <c r="AA17" s="724"/>
    </row>
    <row r="18" spans="1:27" ht="16.350000000000001" customHeight="1">
      <c r="A18" s="24"/>
      <c r="B18" s="23"/>
      <c r="C18" s="649" t="s">
        <v>19</v>
      </c>
      <c r="D18" s="650"/>
      <c r="E18" s="725"/>
      <c r="F18" s="650"/>
      <c r="G18" s="725"/>
      <c r="H18" s="650"/>
      <c r="I18" s="725"/>
      <c r="J18" s="650"/>
      <c r="K18" s="725"/>
      <c r="L18" s="650"/>
      <c r="M18" s="651" t="s">
        <v>21</v>
      </c>
      <c r="N18" s="651" t="s">
        <v>21</v>
      </c>
      <c r="O18" s="651" t="s">
        <v>21</v>
      </c>
      <c r="P18" s="651" t="s">
        <v>21</v>
      </c>
      <c r="Q18" s="651" t="s">
        <v>21</v>
      </c>
      <c r="R18" s="650"/>
      <c r="S18" s="650"/>
      <c r="T18" s="18"/>
      <c r="U18" s="649" t="s">
        <v>20</v>
      </c>
      <c r="V18" s="726"/>
      <c r="W18" s="726"/>
      <c r="X18" s="718"/>
      <c r="Y18" s="722" t="s">
        <v>21</v>
      </c>
      <c r="Z18" s="722" t="s">
        <v>21</v>
      </c>
      <c r="AA18" s="722" t="s">
        <v>21</v>
      </c>
    </row>
    <row r="19" spans="1:27" ht="16.350000000000001" customHeight="1">
      <c r="A19" s="24"/>
      <c r="B19" s="23"/>
      <c r="C19" s="19" t="s">
        <v>21</v>
      </c>
      <c r="D19" s="19" t="s">
        <v>21</v>
      </c>
      <c r="E19" s="19" t="s">
        <v>21</v>
      </c>
      <c r="F19" s="378"/>
      <c r="G19" s="20" t="s">
        <v>21</v>
      </c>
      <c r="H19" s="20" t="s">
        <v>21</v>
      </c>
      <c r="I19" s="20" t="s">
        <v>21</v>
      </c>
      <c r="J19" s="20" t="s">
        <v>21</v>
      </c>
      <c r="K19" s="20" t="s">
        <v>21</v>
      </c>
      <c r="L19" s="19" t="s">
        <v>21</v>
      </c>
      <c r="M19" s="649" t="s">
        <v>22</v>
      </c>
      <c r="N19" s="727"/>
      <c r="O19" s="727"/>
      <c r="P19" s="722" t="s">
        <v>21</v>
      </c>
      <c r="Q19" s="722" t="s">
        <v>21</v>
      </c>
      <c r="R19" s="726"/>
      <c r="S19" s="726"/>
      <c r="T19" s="19" t="s">
        <v>21</v>
      </c>
      <c r="U19" s="19" t="s">
        <v>21</v>
      </c>
      <c r="V19" s="19" t="s">
        <v>21</v>
      </c>
      <c r="W19" s="19" t="s">
        <v>21</v>
      </c>
      <c r="X19" s="19" t="s">
        <v>21</v>
      </c>
      <c r="Y19" s="656" t="s">
        <v>23</v>
      </c>
      <c r="Z19" s="721"/>
      <c r="AA19" s="721"/>
    </row>
    <row r="20" spans="1:27" ht="17.45" customHeight="1">
      <c r="A20" s="24"/>
      <c r="B20" s="23"/>
      <c r="C20" s="17" t="s">
        <v>24</v>
      </c>
      <c r="D20" s="17" t="s">
        <v>21</v>
      </c>
      <c r="E20" s="17" t="s">
        <v>25</v>
      </c>
      <c r="F20" s="17" t="s">
        <v>21</v>
      </c>
      <c r="G20" s="17" t="s">
        <v>26</v>
      </c>
      <c r="H20" s="19" t="s">
        <v>21</v>
      </c>
      <c r="I20" s="17" t="s">
        <v>27</v>
      </c>
      <c r="J20" s="19" t="s">
        <v>21</v>
      </c>
      <c r="K20" s="17" t="s">
        <v>28</v>
      </c>
      <c r="L20" s="19" t="s">
        <v>21</v>
      </c>
      <c r="M20" s="656" t="s">
        <v>25</v>
      </c>
      <c r="N20" s="713"/>
      <c r="O20" s="713"/>
      <c r="P20" s="19" t="s">
        <v>21</v>
      </c>
      <c r="Q20" s="649" t="s">
        <v>28</v>
      </c>
      <c r="R20" s="713"/>
      <c r="S20" s="713"/>
      <c r="T20" s="19" t="s">
        <v>21</v>
      </c>
      <c r="U20" s="17" t="s">
        <v>29</v>
      </c>
      <c r="V20" s="19" t="s">
        <v>21</v>
      </c>
      <c r="W20" s="17" t="s">
        <v>30</v>
      </c>
      <c r="X20" s="19" t="s">
        <v>21</v>
      </c>
      <c r="Y20" s="649" t="s">
        <v>30</v>
      </c>
      <c r="Z20" s="722" t="s">
        <v>21</v>
      </c>
      <c r="AA20" s="718"/>
    </row>
    <row r="21" spans="1:27" ht="17.45" customHeight="1">
      <c r="A21" s="24"/>
      <c r="B21" s="23"/>
      <c r="C21" s="226"/>
      <c r="D21" s="226"/>
      <c r="E21" s="226"/>
      <c r="F21" s="226"/>
      <c r="G21" s="226"/>
      <c r="H21" s="226"/>
      <c r="I21" s="226"/>
      <c r="J21" s="226"/>
      <c r="K21" s="226"/>
      <c r="L21" s="24"/>
      <c r="M21" s="21" t="s">
        <v>31</v>
      </c>
      <c r="N21" s="227"/>
      <c r="O21" s="21" t="s">
        <v>32</v>
      </c>
      <c r="P21" s="39" t="s">
        <v>21</v>
      </c>
      <c r="Q21" s="21" t="s">
        <v>31</v>
      </c>
      <c r="R21" s="227"/>
      <c r="S21" s="21" t="s">
        <v>32</v>
      </c>
      <c r="T21" s="39" t="s">
        <v>21</v>
      </c>
      <c r="U21" s="455" t="s">
        <v>21</v>
      </c>
      <c r="V21" s="39" t="s">
        <v>21</v>
      </c>
      <c r="W21" s="455" t="s">
        <v>21</v>
      </c>
      <c r="X21" s="226"/>
      <c r="Y21" s="21" t="s">
        <v>31</v>
      </c>
      <c r="Z21" s="20" t="s">
        <v>21</v>
      </c>
      <c r="AA21" s="21" t="s">
        <v>32</v>
      </c>
    </row>
    <row r="22" spans="1:27" ht="16.350000000000001" hidden="1" customHeight="1">
      <c r="A22" s="330" t="s">
        <v>352</v>
      </c>
      <c r="B22" s="270"/>
      <c r="C22" s="44"/>
      <c r="D22" s="44"/>
      <c r="E22" s="44"/>
      <c r="F22" s="44"/>
      <c r="G22" s="44"/>
      <c r="H22" s="44"/>
      <c r="I22" s="44"/>
      <c r="J22" s="44"/>
      <c r="K22" s="44"/>
      <c r="L22" s="44"/>
      <c r="M22" s="315"/>
      <c r="N22" s="44"/>
      <c r="O22" s="315"/>
      <c r="P22" s="44"/>
      <c r="Q22" s="315"/>
      <c r="R22" s="44"/>
      <c r="S22" s="315"/>
      <c r="T22" s="44"/>
      <c r="U22" s="44"/>
      <c r="V22" s="44"/>
      <c r="W22" s="44"/>
      <c r="X22" s="44"/>
      <c r="Y22" s="315"/>
      <c r="Z22" s="44"/>
      <c r="AA22" s="315"/>
    </row>
    <row r="23" spans="1:27" ht="16.350000000000001" hidden="1" customHeight="1">
      <c r="A23" s="39" t="s">
        <v>353</v>
      </c>
      <c r="B23" s="562" t="s">
        <v>354</v>
      </c>
      <c r="C23" s="158">
        <v>590</v>
      </c>
      <c r="D23" s="60"/>
      <c r="E23" s="158">
        <v>497</v>
      </c>
      <c r="F23" s="60"/>
      <c r="G23" s="158">
        <v>494</v>
      </c>
      <c r="H23" s="60"/>
      <c r="I23" s="158">
        <v>493</v>
      </c>
      <c r="J23" s="60"/>
      <c r="K23" s="158">
        <v>462</v>
      </c>
      <c r="L23" s="60"/>
      <c r="M23" s="158">
        <v>93</v>
      </c>
      <c r="N23" s="295"/>
      <c r="O23" s="88">
        <v>0.19</v>
      </c>
      <c r="P23" s="295"/>
      <c r="Q23" s="158">
        <v>128</v>
      </c>
      <c r="R23" s="295"/>
      <c r="S23" s="88">
        <v>0.28000000000000003</v>
      </c>
      <c r="T23" s="23"/>
      <c r="U23" s="158">
        <v>1087</v>
      </c>
      <c r="V23" s="60"/>
      <c r="W23" s="158">
        <v>890</v>
      </c>
      <c r="X23" s="60"/>
      <c r="Y23" s="158">
        <v>197</v>
      </c>
      <c r="Z23" s="295"/>
      <c r="AA23" s="63">
        <v>0.22</v>
      </c>
    </row>
    <row r="24" spans="1:27" ht="15" hidden="1" customHeight="1">
      <c r="A24" s="30" t="s">
        <v>355</v>
      </c>
      <c r="B24" s="563"/>
      <c r="C24" s="163">
        <v>0</v>
      </c>
      <c r="D24" s="564"/>
      <c r="E24" s="163">
        <v>0</v>
      </c>
      <c r="F24" s="564"/>
      <c r="G24" s="163">
        <v>0</v>
      </c>
      <c r="H24" s="564"/>
      <c r="I24" s="163">
        <v>0</v>
      </c>
      <c r="J24" s="564"/>
      <c r="K24" s="163">
        <v>0</v>
      </c>
      <c r="L24" s="564"/>
      <c r="M24" s="48">
        <v>0</v>
      </c>
      <c r="N24" s="85"/>
      <c r="O24" s="99">
        <v>0</v>
      </c>
      <c r="P24" s="85"/>
      <c r="Q24" s="48">
        <v>0</v>
      </c>
      <c r="R24" s="85"/>
      <c r="S24" s="100">
        <v>0</v>
      </c>
      <c r="T24" s="33"/>
      <c r="U24" s="163">
        <v>0</v>
      </c>
      <c r="V24" s="564"/>
      <c r="W24" s="163">
        <v>0</v>
      </c>
      <c r="X24" s="564"/>
      <c r="Y24" s="48">
        <v>0</v>
      </c>
      <c r="Z24" s="85"/>
      <c r="AA24" s="100">
        <v>0</v>
      </c>
    </row>
    <row r="25" spans="1:27" ht="15" hidden="1" customHeight="1">
      <c r="A25" s="39" t="s">
        <v>356</v>
      </c>
      <c r="B25" s="562" t="s">
        <v>357</v>
      </c>
      <c r="C25" s="112">
        <v>590</v>
      </c>
      <c r="D25" s="408"/>
      <c r="E25" s="112">
        <v>497</v>
      </c>
      <c r="F25" s="408"/>
      <c r="G25" s="112">
        <v>494</v>
      </c>
      <c r="H25" s="408"/>
      <c r="I25" s="112">
        <v>493</v>
      </c>
      <c r="J25" s="408"/>
      <c r="K25" s="112">
        <v>462</v>
      </c>
      <c r="L25" s="408"/>
      <c r="M25" s="112">
        <v>93</v>
      </c>
      <c r="N25" s="107"/>
      <c r="O25" s="88">
        <v>0.19</v>
      </c>
      <c r="P25" s="107"/>
      <c r="Q25" s="112">
        <v>128</v>
      </c>
      <c r="R25" s="107"/>
      <c r="S25" s="88">
        <v>0.28000000000000003</v>
      </c>
      <c r="T25" s="241"/>
      <c r="U25" s="112">
        <v>1087</v>
      </c>
      <c r="V25" s="408"/>
      <c r="W25" s="112">
        <v>890</v>
      </c>
      <c r="X25" s="408"/>
      <c r="Y25" s="112">
        <v>197</v>
      </c>
      <c r="Z25" s="107"/>
      <c r="AA25" s="63">
        <v>0.22</v>
      </c>
    </row>
    <row r="26" spans="1:27" ht="15" customHeight="1">
      <c r="A26" s="330" t="s">
        <v>358</v>
      </c>
      <c r="B26" s="563"/>
      <c r="C26" s="44"/>
      <c r="D26" s="44"/>
      <c r="E26" s="44"/>
      <c r="F26" s="44"/>
      <c r="G26" s="44"/>
      <c r="H26" s="44"/>
      <c r="I26" s="44"/>
      <c r="J26" s="44"/>
      <c r="K26" s="44"/>
      <c r="L26" s="44"/>
      <c r="M26" s="44"/>
      <c r="N26" s="44"/>
      <c r="O26" s="44"/>
      <c r="P26" s="44"/>
      <c r="Q26" s="44"/>
      <c r="R26" s="44"/>
      <c r="S26" s="44"/>
      <c r="T26" s="44"/>
      <c r="U26" s="44"/>
      <c r="V26" s="44"/>
      <c r="W26" s="44"/>
      <c r="X26" s="44"/>
      <c r="Y26" s="44"/>
      <c r="Z26" s="44"/>
      <c r="AA26" s="44"/>
    </row>
    <row r="27" spans="1:27" ht="15" customHeight="1">
      <c r="A27" s="39" t="s">
        <v>359</v>
      </c>
      <c r="B27" s="562" t="s">
        <v>354</v>
      </c>
      <c r="C27" s="158">
        <v>1750</v>
      </c>
      <c r="D27" s="60"/>
      <c r="E27" s="158">
        <v>1657</v>
      </c>
      <c r="F27" s="60"/>
      <c r="G27" s="158">
        <v>1637</v>
      </c>
      <c r="H27" s="60"/>
      <c r="I27" s="158">
        <v>1638</v>
      </c>
      <c r="J27" s="60"/>
      <c r="K27" s="158">
        <v>1628</v>
      </c>
      <c r="L27" s="60"/>
      <c r="M27" s="158">
        <v>93</v>
      </c>
      <c r="N27" s="295"/>
      <c r="O27" s="88">
        <v>0.06</v>
      </c>
      <c r="P27" s="295"/>
      <c r="Q27" s="158">
        <v>122</v>
      </c>
      <c r="R27" s="295"/>
      <c r="S27" s="88">
        <v>7.0000000000000007E-2</v>
      </c>
      <c r="T27" s="409"/>
      <c r="U27" s="158">
        <v>3407</v>
      </c>
      <c r="V27" s="60"/>
      <c r="W27" s="158">
        <v>3216</v>
      </c>
      <c r="X27" s="60"/>
      <c r="Y27" s="158">
        <v>191</v>
      </c>
      <c r="Z27" s="295"/>
      <c r="AA27" s="63">
        <v>0.06</v>
      </c>
    </row>
    <row r="28" spans="1:27" ht="15" customHeight="1">
      <c r="A28" s="30" t="s">
        <v>355</v>
      </c>
      <c r="B28" s="563"/>
      <c r="C28" s="163">
        <v>0</v>
      </c>
      <c r="D28" s="564"/>
      <c r="E28" s="163">
        <v>0</v>
      </c>
      <c r="F28" s="564"/>
      <c r="G28" s="163">
        <v>0</v>
      </c>
      <c r="H28" s="564"/>
      <c r="I28" s="163">
        <v>0</v>
      </c>
      <c r="J28" s="564"/>
      <c r="K28" s="163">
        <v>0</v>
      </c>
      <c r="L28" s="564"/>
      <c r="M28" s="48">
        <v>0</v>
      </c>
      <c r="N28" s="85"/>
      <c r="O28" s="99">
        <v>0</v>
      </c>
      <c r="P28" s="85"/>
      <c r="Q28" s="48">
        <v>0</v>
      </c>
      <c r="R28" s="85"/>
      <c r="S28" s="100">
        <v>0</v>
      </c>
      <c r="T28" s="33"/>
      <c r="U28" s="163">
        <v>0</v>
      </c>
      <c r="V28" s="564"/>
      <c r="W28" s="163">
        <v>0</v>
      </c>
      <c r="X28" s="564"/>
      <c r="Y28" s="48">
        <v>0</v>
      </c>
      <c r="Z28" s="85"/>
      <c r="AA28" s="100">
        <v>0</v>
      </c>
    </row>
    <row r="29" spans="1:27" ht="15" customHeight="1">
      <c r="A29" s="39" t="s">
        <v>360</v>
      </c>
      <c r="B29" s="562" t="s">
        <v>357</v>
      </c>
      <c r="C29" s="112">
        <v>1750</v>
      </c>
      <c r="D29" s="408"/>
      <c r="E29" s="112">
        <v>1657</v>
      </c>
      <c r="F29" s="565">
        <v>0</v>
      </c>
      <c r="G29" s="112">
        <v>1637</v>
      </c>
      <c r="H29" s="408"/>
      <c r="I29" s="112">
        <v>1638</v>
      </c>
      <c r="J29" s="408"/>
      <c r="K29" s="112">
        <v>1628</v>
      </c>
      <c r="L29" s="408"/>
      <c r="M29" s="112">
        <v>93</v>
      </c>
      <c r="N29" s="107"/>
      <c r="O29" s="88">
        <v>0.06</v>
      </c>
      <c r="P29" s="107"/>
      <c r="Q29" s="112">
        <v>122</v>
      </c>
      <c r="R29" s="107"/>
      <c r="S29" s="88">
        <v>7.0000000000000007E-2</v>
      </c>
      <c r="T29" s="241"/>
      <c r="U29" s="112">
        <v>3407</v>
      </c>
      <c r="V29" s="408"/>
      <c r="W29" s="112">
        <v>3216</v>
      </c>
      <c r="X29" s="408"/>
      <c r="Y29" s="112">
        <v>191</v>
      </c>
      <c r="Z29" s="107"/>
      <c r="AA29" s="63">
        <v>0.06</v>
      </c>
    </row>
    <row r="30" spans="1:27" ht="15" customHeight="1">
      <c r="A30" s="330" t="s">
        <v>361</v>
      </c>
      <c r="B30" s="563"/>
      <c r="C30" s="44"/>
      <c r="D30" s="44"/>
      <c r="E30" s="44"/>
      <c r="F30" s="44"/>
      <c r="G30" s="44"/>
      <c r="H30" s="44"/>
      <c r="I30" s="44"/>
      <c r="J30" s="44"/>
      <c r="K30" s="44"/>
      <c r="L30" s="44"/>
      <c r="M30" s="44"/>
      <c r="N30" s="44"/>
      <c r="O30" s="44"/>
      <c r="P30" s="44"/>
      <c r="Q30" s="44"/>
      <c r="R30" s="44"/>
      <c r="S30" s="44"/>
      <c r="T30" s="44"/>
      <c r="U30" s="44"/>
      <c r="V30" s="44"/>
      <c r="W30" s="44"/>
      <c r="X30" s="44"/>
      <c r="Y30" s="44"/>
      <c r="Z30" s="44"/>
      <c r="AA30" s="44"/>
    </row>
    <row r="31" spans="1:27" ht="15" customHeight="1">
      <c r="A31" s="39" t="s">
        <v>362</v>
      </c>
      <c r="B31" s="562" t="s">
        <v>363</v>
      </c>
      <c r="C31" s="158">
        <v>979</v>
      </c>
      <c r="D31" s="60"/>
      <c r="E31" s="158">
        <v>1012</v>
      </c>
      <c r="F31" s="60"/>
      <c r="G31" s="158">
        <v>986</v>
      </c>
      <c r="H31" s="60"/>
      <c r="I31" s="158">
        <v>973</v>
      </c>
      <c r="J31" s="60"/>
      <c r="K31" s="158">
        <v>951</v>
      </c>
      <c r="L31" s="60"/>
      <c r="M31" s="158">
        <v>-33</v>
      </c>
      <c r="N31" s="295"/>
      <c r="O31" s="88">
        <v>-0.03</v>
      </c>
      <c r="P31" s="107"/>
      <c r="Q31" s="158">
        <v>28</v>
      </c>
      <c r="R31" s="295"/>
      <c r="S31" s="88">
        <v>0.03</v>
      </c>
      <c r="T31" s="23"/>
      <c r="U31" s="158">
        <v>1991</v>
      </c>
      <c r="V31" s="60"/>
      <c r="W31" s="158">
        <v>1888</v>
      </c>
      <c r="X31" s="60"/>
      <c r="Y31" s="158">
        <v>103</v>
      </c>
      <c r="Z31" s="295"/>
      <c r="AA31" s="63">
        <v>0.05</v>
      </c>
    </row>
    <row r="32" spans="1:27" ht="15" customHeight="1">
      <c r="A32" s="30" t="s">
        <v>355</v>
      </c>
      <c r="B32" s="563"/>
      <c r="C32" s="163">
        <v>19</v>
      </c>
      <c r="D32" s="564"/>
      <c r="E32" s="163">
        <v>33</v>
      </c>
      <c r="F32" s="564"/>
      <c r="G32" s="163">
        <v>37</v>
      </c>
      <c r="H32" s="564"/>
      <c r="I32" s="163">
        <v>19</v>
      </c>
      <c r="J32" s="564"/>
      <c r="K32" s="163">
        <v>7</v>
      </c>
      <c r="L32" s="564"/>
      <c r="M32" s="48">
        <v>-14</v>
      </c>
      <c r="N32" s="85"/>
      <c r="O32" s="78">
        <v>-0.42</v>
      </c>
      <c r="P32" s="85"/>
      <c r="Q32" s="48">
        <v>12</v>
      </c>
      <c r="R32" s="85"/>
      <c r="S32" s="47">
        <v>1.71</v>
      </c>
      <c r="T32" s="33"/>
      <c r="U32" s="163">
        <v>52</v>
      </c>
      <c r="V32" s="564"/>
      <c r="W32" s="163">
        <v>12</v>
      </c>
      <c r="X32" s="564"/>
      <c r="Y32" s="48">
        <v>40</v>
      </c>
      <c r="Z32" s="85"/>
      <c r="AA32" s="98" t="s">
        <v>38</v>
      </c>
    </row>
    <row r="33" spans="1:27" ht="15" customHeight="1">
      <c r="A33" s="39" t="s">
        <v>364</v>
      </c>
      <c r="B33" s="562" t="s">
        <v>365</v>
      </c>
      <c r="C33" s="112">
        <v>960</v>
      </c>
      <c r="D33" s="408"/>
      <c r="E33" s="112">
        <v>979</v>
      </c>
      <c r="F33" s="408"/>
      <c r="G33" s="112">
        <v>949</v>
      </c>
      <c r="H33" s="408"/>
      <c r="I33" s="112">
        <v>954</v>
      </c>
      <c r="J33" s="408"/>
      <c r="K33" s="112">
        <v>944</v>
      </c>
      <c r="L33" s="408"/>
      <c r="M33" s="112">
        <v>-19</v>
      </c>
      <c r="N33" s="107"/>
      <c r="O33" s="88">
        <v>-0.02</v>
      </c>
      <c r="P33" s="107"/>
      <c r="Q33" s="112">
        <v>16</v>
      </c>
      <c r="R33" s="107"/>
      <c r="S33" s="88">
        <v>0.02</v>
      </c>
      <c r="T33" s="241"/>
      <c r="U33" s="112">
        <v>1939</v>
      </c>
      <c r="V33" s="408"/>
      <c r="W33" s="112">
        <v>1876</v>
      </c>
      <c r="X33" s="408"/>
      <c r="Y33" s="112">
        <v>63</v>
      </c>
      <c r="Z33" s="107"/>
      <c r="AA33" s="63">
        <v>0.03</v>
      </c>
    </row>
    <row r="34" spans="1:27" ht="15" customHeight="1">
      <c r="A34" s="330" t="s">
        <v>366</v>
      </c>
      <c r="B34" s="566"/>
      <c r="C34" s="567"/>
      <c r="D34" s="44"/>
      <c r="E34" s="567"/>
      <c r="F34" s="44"/>
      <c r="G34" s="567"/>
      <c r="H34" s="44"/>
      <c r="I34" s="567"/>
      <c r="J34" s="44"/>
      <c r="K34" s="567"/>
      <c r="L34" s="44"/>
      <c r="M34" s="567"/>
      <c r="N34" s="44"/>
      <c r="O34" s="44"/>
      <c r="P34" s="44"/>
      <c r="Q34" s="567"/>
      <c r="R34" s="44"/>
      <c r="S34" s="44"/>
      <c r="T34" s="44"/>
      <c r="U34" s="567"/>
      <c r="V34" s="44"/>
      <c r="W34" s="567"/>
      <c r="X34" s="44"/>
      <c r="Y34" s="567"/>
      <c r="Z34" s="44"/>
      <c r="AA34" s="44"/>
    </row>
    <row r="35" spans="1:27" ht="15" customHeight="1">
      <c r="A35" s="39" t="s">
        <v>359</v>
      </c>
      <c r="B35" s="562" t="str">
        <f>B27</f>
        <v>A</v>
      </c>
      <c r="C35" s="158">
        <f>C27</f>
        <v>1750</v>
      </c>
      <c r="D35" s="407"/>
      <c r="E35" s="158">
        <f>E27</f>
        <v>1657</v>
      </c>
      <c r="F35" s="407"/>
      <c r="G35" s="158">
        <f>G27</f>
        <v>1637</v>
      </c>
      <c r="H35" s="407"/>
      <c r="I35" s="158">
        <f>I27</f>
        <v>1638</v>
      </c>
      <c r="J35" s="407"/>
      <c r="K35" s="158">
        <f>K27</f>
        <v>1628</v>
      </c>
      <c r="L35" s="407"/>
      <c r="M35" s="158">
        <f>C35-E35</f>
        <v>93</v>
      </c>
      <c r="N35" s="107"/>
      <c r="O35" s="88">
        <f>IF(AND(E35=0,M35&lt;&gt;0),"1",IFERROR(IF(ABS(M35)/ABS(E35)&gt;2.5,"NM",IFERROR(+M35/E35,0)),0))</f>
        <v>5.6125528062764031E-2</v>
      </c>
      <c r="P35" s="107"/>
      <c r="Q35" s="158">
        <f>C35-K35</f>
        <v>122</v>
      </c>
      <c r="R35" s="107"/>
      <c r="S35" s="88">
        <f>IF(AND(K35=0,Q35&lt;&gt;0),"1",IFERROR(IF(ABS(Q35)/ABS(K35)&gt;2.5,"NM",IFERROR(+Q35/K35,0)),0))</f>
        <v>7.4938574938574934E-2</v>
      </c>
      <c r="T35" s="241"/>
      <c r="U35" s="158">
        <f>U27</f>
        <v>3407</v>
      </c>
      <c r="V35" s="407"/>
      <c r="W35" s="158">
        <f>W27</f>
        <v>3216</v>
      </c>
      <c r="X35" s="60"/>
      <c r="Y35" s="158">
        <f>U35-W35</f>
        <v>191</v>
      </c>
      <c r="Z35" s="107"/>
      <c r="AA35" s="42">
        <f>IF(AND(W35=0,Y35&lt;&gt;0),"1",IFERROR(IF(ABS(Y35)/ABS(W35)&gt;2.5,"NM",IFERROR(+Y35/W35,0)),0))</f>
        <v>5.9390547263681592E-2</v>
      </c>
    </row>
    <row r="36" spans="1:27" ht="15" customHeight="1">
      <c r="A36" s="30" t="s">
        <v>367</v>
      </c>
      <c r="B36" s="568" t="str">
        <f>B31</f>
        <v>C</v>
      </c>
      <c r="C36" s="48">
        <f>C31</f>
        <v>979</v>
      </c>
      <c r="D36" s="85"/>
      <c r="E36" s="48">
        <f>E31</f>
        <v>1012</v>
      </c>
      <c r="F36" s="85"/>
      <c r="G36" s="48">
        <f>G31</f>
        <v>986</v>
      </c>
      <c r="H36" s="85"/>
      <c r="I36" s="48">
        <f>I31</f>
        <v>973</v>
      </c>
      <c r="J36" s="85"/>
      <c r="K36" s="48">
        <f>K31</f>
        <v>951</v>
      </c>
      <c r="L36" s="85"/>
      <c r="M36" s="163">
        <f>C36-E36</f>
        <v>-33</v>
      </c>
      <c r="N36" s="85"/>
      <c r="O36" s="47">
        <f>IF(AND(E36=0,M36&gt;0),"1",IF(AND(E36=0,M36&lt;0),"-1",IFERROR(IF(ABS(M36)/ABS(E36)&gt;2.5,"NM",IFERROR(+M36/ABS(E36),0)),0)))</f>
        <v>-3.2608695652173912E-2</v>
      </c>
      <c r="P36" s="85"/>
      <c r="Q36" s="163">
        <f>C36-K36</f>
        <v>28</v>
      </c>
      <c r="R36" s="85"/>
      <c r="S36" s="47">
        <f>IF(AND(K36=0,Q36&gt;0),"1",IF(AND(K36=0,Q36&lt;0),"-1",IFERROR(IF(ABS(Q36)/ABS(K36)&gt;2.5,"NM",IFERROR(+Q36/ABS(K36),0)),0)))</f>
        <v>2.9442691903259727E-2</v>
      </c>
      <c r="T36" s="85"/>
      <c r="U36" s="163">
        <f>U31</f>
        <v>1991</v>
      </c>
      <c r="V36" s="85"/>
      <c r="W36" s="163">
        <f>W31</f>
        <v>1888</v>
      </c>
      <c r="X36" s="564"/>
      <c r="Y36" s="48">
        <f>U36-W36</f>
        <v>103</v>
      </c>
      <c r="Z36" s="85"/>
      <c r="AA36" s="47">
        <f>IF(AND(W36=0,Y36&gt;0),"1",IF(AND(W36=0,Y36&lt;0),"-1",IFERROR(IF(ABS(Y36)/ABS(W36)&gt;2.5,"NM",IFERROR(+Y36/ABS(W36),0)),0)))</f>
        <v>5.4555084745762712E-2</v>
      </c>
    </row>
    <row r="37" spans="1:27" ht="15" customHeight="1">
      <c r="A37" s="39" t="s">
        <v>368</v>
      </c>
      <c r="B37" s="569"/>
      <c r="C37" s="112">
        <f>IFERROR(C35-C36,"X")</f>
        <v>771</v>
      </c>
      <c r="D37" s="407"/>
      <c r="E37" s="112">
        <f>IFERROR(E35-E36,"X")</f>
        <v>645</v>
      </c>
      <c r="F37" s="407"/>
      <c r="G37" s="112">
        <f>IFERROR(G35-G36,"X")</f>
        <v>651</v>
      </c>
      <c r="H37" s="407"/>
      <c r="I37" s="112">
        <f>IFERROR(I35-I36,"X")</f>
        <v>665</v>
      </c>
      <c r="J37" s="407"/>
      <c r="K37" s="112">
        <f>IFERROR(K35-K36,"X")</f>
        <v>677</v>
      </c>
      <c r="L37" s="407"/>
      <c r="M37" s="112">
        <f>C37-E37</f>
        <v>126</v>
      </c>
      <c r="N37" s="107"/>
      <c r="O37" s="88">
        <f>IF(AND(E37=0,M37&lt;&gt;0),"1",IFERROR(IF(ABS(M37)/ABS(E37)&gt;2.5,"NM",IFERROR(+M37/E37,0)),0))</f>
        <v>0.19534883720930232</v>
      </c>
      <c r="P37" s="107"/>
      <c r="Q37" s="112">
        <f>C37-K37</f>
        <v>94</v>
      </c>
      <c r="R37" s="107"/>
      <c r="S37" s="88">
        <f>IF(AND(K37=0,Q37&lt;&gt;0),"1",IFERROR(IF(ABS(Q37)/ABS(K37)&gt;2.5,"NM",IFERROR(+Q37/K37,0)),0))</f>
        <v>0.13884785819793205</v>
      </c>
      <c r="T37" s="407"/>
      <c r="U37" s="112">
        <f>IFERROR(U35-U36,"X")</f>
        <v>1416</v>
      </c>
      <c r="V37" s="407"/>
      <c r="W37" s="112">
        <f>IFERROR(W35-W36,"X")</f>
        <v>1328</v>
      </c>
      <c r="X37" s="408"/>
      <c r="Y37" s="112">
        <f>U37-W37</f>
        <v>88</v>
      </c>
      <c r="Z37" s="107"/>
      <c r="AA37" s="63">
        <f>IF(AND(W37=0,Y37&lt;&gt;0),"1",IFERROR(IF(ABS(Y37)/ABS(W37)&gt;2.5,"NM",IFERROR(+Y37/W37,0)),0))</f>
        <v>6.6265060240963861E-2</v>
      </c>
    </row>
    <row r="38" spans="1:27" ht="15" customHeight="1">
      <c r="A38" s="330" t="s">
        <v>369</v>
      </c>
      <c r="B38" s="566"/>
      <c r="C38" s="567"/>
      <c r="D38" s="44"/>
      <c r="E38" s="567"/>
      <c r="F38" s="44"/>
      <c r="G38" s="567"/>
      <c r="H38" s="44"/>
      <c r="I38" s="567"/>
      <c r="J38" s="44"/>
      <c r="K38" s="567"/>
      <c r="L38" s="44"/>
      <c r="M38" s="567"/>
      <c r="N38" s="44"/>
      <c r="O38" s="44"/>
      <c r="P38" s="44"/>
      <c r="Q38" s="567"/>
      <c r="R38" s="44"/>
      <c r="S38" s="44"/>
      <c r="T38" s="44"/>
      <c r="U38" s="567"/>
      <c r="V38" s="44"/>
      <c r="W38" s="567"/>
      <c r="X38" s="44"/>
      <c r="Y38" s="567"/>
      <c r="Z38" s="44"/>
      <c r="AA38" s="44"/>
    </row>
    <row r="39" spans="1:27" ht="15" customHeight="1">
      <c r="A39" s="39" t="s">
        <v>360</v>
      </c>
      <c r="B39" s="562" t="str">
        <f>B29</f>
        <v>B</v>
      </c>
      <c r="C39" s="158">
        <f>C29</f>
        <v>1750</v>
      </c>
      <c r="D39" s="241"/>
      <c r="E39" s="158">
        <f>E29</f>
        <v>1657</v>
      </c>
      <c r="F39" s="241"/>
      <c r="G39" s="158">
        <f>G29</f>
        <v>1637</v>
      </c>
      <c r="H39" s="241"/>
      <c r="I39" s="158">
        <f>I29</f>
        <v>1638</v>
      </c>
      <c r="J39" s="241"/>
      <c r="K39" s="158">
        <f>K29</f>
        <v>1628</v>
      </c>
      <c r="L39" s="241"/>
      <c r="M39" s="158">
        <f>C39-E39</f>
        <v>93</v>
      </c>
      <c r="N39" s="107"/>
      <c r="O39" s="88">
        <f>IF(AND(E39=0,M39&lt;&gt;0),"1",IFERROR(IF(ABS(M39)/ABS(E39)&gt;2.5,"NM",IFERROR(+M39/E39,0)),0))</f>
        <v>5.6125528062764031E-2</v>
      </c>
      <c r="P39" s="107"/>
      <c r="Q39" s="158">
        <f>C39-K39</f>
        <v>122</v>
      </c>
      <c r="R39" s="107"/>
      <c r="S39" s="88">
        <f>IF(AND(K39=0,Q39&lt;&gt;0),"1",IFERROR(IF(ABS(Q39)/ABS(K39)&gt;2.5,"NM",IFERROR(+Q39/K39,0)),0))</f>
        <v>7.4938574938574934E-2</v>
      </c>
      <c r="T39" s="241"/>
      <c r="U39" s="158">
        <f>U29</f>
        <v>3407</v>
      </c>
      <c r="V39" s="241"/>
      <c r="W39" s="158">
        <f>W29</f>
        <v>3216</v>
      </c>
      <c r="X39" s="60"/>
      <c r="Y39" s="158">
        <f>U39-W39</f>
        <v>191</v>
      </c>
      <c r="Z39" s="107"/>
      <c r="AA39" s="42">
        <f>IF(AND(W39=0,Y39&lt;&gt;0),"1",IFERROR(IF(ABS(Y39)/ABS(W39)&gt;2.5,"NM",IFERROR(+Y39/W39,0)),0))</f>
        <v>5.9390547263681592E-2</v>
      </c>
    </row>
    <row r="40" spans="1:27" ht="15" customHeight="1">
      <c r="A40" s="30" t="s">
        <v>370</v>
      </c>
      <c r="B40" s="568" t="str">
        <f>B33</f>
        <v>D</v>
      </c>
      <c r="C40" s="48">
        <f>C33</f>
        <v>960</v>
      </c>
      <c r="D40" s="85"/>
      <c r="E40" s="163">
        <f>E33</f>
        <v>979</v>
      </c>
      <c r="F40" s="85"/>
      <c r="G40" s="163">
        <f>G33</f>
        <v>949</v>
      </c>
      <c r="H40" s="85"/>
      <c r="I40" s="163">
        <f>I33</f>
        <v>954</v>
      </c>
      <c r="J40" s="85"/>
      <c r="K40" s="163">
        <f>K33</f>
        <v>944</v>
      </c>
      <c r="L40" s="85"/>
      <c r="M40" s="163">
        <f>C40-E40</f>
        <v>-19</v>
      </c>
      <c r="N40" s="85"/>
      <c r="O40" s="47">
        <f>IF(AND(E40=0,M40&gt;0),"1",IF(AND(E40=0,M40&lt;0),"-1",IFERROR(IF(ABS(M40)/ABS(E40)&gt;2.5,"NM",IFERROR(+M40/ABS(E40),0)),0)))</f>
        <v>-1.9407558733401432E-2</v>
      </c>
      <c r="P40" s="85"/>
      <c r="Q40" s="163">
        <f>C40-K40</f>
        <v>16</v>
      </c>
      <c r="R40" s="85"/>
      <c r="S40" s="47">
        <f>IF(AND(K40=0,Q40&gt;0),"1",IF(AND(K40=0,Q40&lt;0),"-1",IFERROR(IF(ABS(Q40)/ABS(K40)&gt;2.5,"NM",IFERROR(+Q40/ABS(K40),0)),0)))</f>
        <v>1.6949152542372881E-2</v>
      </c>
      <c r="T40" s="85"/>
      <c r="U40" s="163">
        <f>U33</f>
        <v>1939</v>
      </c>
      <c r="V40" s="85"/>
      <c r="W40" s="163">
        <f>W33</f>
        <v>1876</v>
      </c>
      <c r="X40" s="564"/>
      <c r="Y40" s="48">
        <f>U40-W40</f>
        <v>63</v>
      </c>
      <c r="Z40" s="85"/>
      <c r="AA40" s="47">
        <f>IF(AND(W40=0,Y40&gt;0),"1",IF(AND(W40=0,Y40&lt;0),"-1",IFERROR(IF(ABS(Y40)/ABS(W40)&gt;2.5,"NM",IFERROR(+Y40/ABS(W40),0)),0)))</f>
        <v>3.3582089552238806E-2</v>
      </c>
    </row>
    <row r="41" spans="1:27" ht="15" customHeight="1" thickBot="1">
      <c r="A41" s="39" t="s">
        <v>371</v>
      </c>
      <c r="B41" s="569"/>
      <c r="C41" s="112">
        <f>IFERROR(C39-C40,"X")</f>
        <v>790</v>
      </c>
      <c r="D41" s="407"/>
      <c r="E41" s="112">
        <f>E39-E40</f>
        <v>678</v>
      </c>
      <c r="F41" s="407"/>
      <c r="G41" s="112">
        <f>G39-G40</f>
        <v>688</v>
      </c>
      <c r="H41" s="407"/>
      <c r="I41" s="112">
        <f>I39-I40</f>
        <v>684</v>
      </c>
      <c r="J41" s="407"/>
      <c r="K41" s="112">
        <f>K39-K40</f>
        <v>684</v>
      </c>
      <c r="L41" s="407"/>
      <c r="M41" s="112">
        <f>C41-E41</f>
        <v>112</v>
      </c>
      <c r="N41" s="107"/>
      <c r="O41" s="88">
        <f>IF(AND(E41=0,M41&lt;&gt;0),"1",IFERROR(IF(ABS(M41)/ABS(E41)&gt;2.5,"NM",IFERROR(+M41/E41,0)),0))</f>
        <v>0.16519174041297935</v>
      </c>
      <c r="P41" s="107"/>
      <c r="Q41" s="112">
        <f>C41-K41</f>
        <v>106</v>
      </c>
      <c r="R41" s="107"/>
      <c r="S41" s="88">
        <f>IF(AND(K41=0,Q41&lt;&gt;0),"1",IFERROR(IF(ABS(Q41)/ABS(K41)&gt;2.5,"NM",IFERROR(+Q41/K41,0)),0))</f>
        <v>0.15497076023391812</v>
      </c>
      <c r="T41" s="407"/>
      <c r="U41" s="112">
        <f>U39-U40</f>
        <v>1468</v>
      </c>
      <c r="V41" s="407"/>
      <c r="W41" s="112">
        <f>W39-W40</f>
        <v>1340</v>
      </c>
      <c r="X41" s="408"/>
      <c r="Y41" s="112">
        <f>U41-W41</f>
        <v>128</v>
      </c>
      <c r="Z41" s="107"/>
      <c r="AA41" s="63">
        <f>IF(AND(W41=0,Y41&lt;&gt;0),"1",IFERROR(IF(ABS(Y41)/ABS(W41)&gt;2.5,"NM",IFERROR(+Y41/W41,0)),0))</f>
        <v>9.5522388059701493E-2</v>
      </c>
    </row>
    <row r="42" spans="1:27" ht="15" hidden="1" customHeight="1">
      <c r="A42" s="330" t="s">
        <v>372</v>
      </c>
      <c r="B42" s="75"/>
      <c r="C42" s="567"/>
      <c r="D42" s="44"/>
      <c r="E42" s="44"/>
      <c r="F42" s="44"/>
      <c r="G42" s="44"/>
      <c r="H42" s="44"/>
      <c r="I42" s="44"/>
      <c r="J42" s="44"/>
      <c r="K42" s="44"/>
      <c r="L42" s="44"/>
      <c r="M42" s="44"/>
      <c r="N42" s="44"/>
      <c r="O42" s="44"/>
      <c r="P42" s="44"/>
      <c r="Q42" s="44"/>
      <c r="R42" s="44"/>
      <c r="S42" s="44"/>
      <c r="T42" s="44"/>
      <c r="U42" s="44"/>
      <c r="V42" s="44"/>
      <c r="W42" s="44"/>
      <c r="X42" s="44"/>
      <c r="Y42" s="44"/>
      <c r="Z42" s="44"/>
      <c r="AA42" s="44"/>
    </row>
    <row r="43" spans="1:27" ht="15" hidden="1" customHeight="1">
      <c r="A43" s="39" t="s">
        <v>373</v>
      </c>
      <c r="B43" s="64"/>
      <c r="C43" s="158">
        <v>464</v>
      </c>
      <c r="D43" s="60"/>
      <c r="E43" s="158">
        <v>600</v>
      </c>
      <c r="F43" s="60"/>
      <c r="G43" s="158">
        <v>110</v>
      </c>
      <c r="H43" s="60"/>
      <c r="I43" s="158">
        <v>101</v>
      </c>
      <c r="J43" s="60"/>
      <c r="K43" s="158">
        <v>97</v>
      </c>
      <c r="L43" s="60"/>
      <c r="M43" s="158">
        <v>-136</v>
      </c>
      <c r="N43" s="295"/>
      <c r="O43" s="88">
        <v>-0.23</v>
      </c>
      <c r="P43" s="295"/>
      <c r="Q43" s="158">
        <v>367</v>
      </c>
      <c r="R43" s="295"/>
      <c r="S43" s="96" t="s">
        <v>38</v>
      </c>
      <c r="T43" s="241"/>
      <c r="U43" s="158">
        <v>1064</v>
      </c>
      <c r="V43" s="60"/>
      <c r="W43" s="158">
        <v>182</v>
      </c>
      <c r="X43" s="60"/>
      <c r="Y43" s="158">
        <v>882</v>
      </c>
      <c r="Z43" s="295"/>
      <c r="AA43" s="96" t="s">
        <v>38</v>
      </c>
    </row>
    <row r="44" spans="1:27" ht="15" hidden="1" customHeight="1">
      <c r="A44" s="30" t="s">
        <v>374</v>
      </c>
      <c r="B44" s="75"/>
      <c r="C44" s="163">
        <v>0</v>
      </c>
      <c r="D44" s="564"/>
      <c r="E44" s="163">
        <v>0</v>
      </c>
      <c r="F44" s="564"/>
      <c r="G44" s="163">
        <v>0</v>
      </c>
      <c r="H44" s="564"/>
      <c r="I44" s="163">
        <v>0</v>
      </c>
      <c r="J44" s="564"/>
      <c r="K44" s="163">
        <v>0</v>
      </c>
      <c r="L44" s="564"/>
      <c r="M44" s="48">
        <v>0</v>
      </c>
      <c r="N44" s="85"/>
      <c r="O44" s="100">
        <v>0</v>
      </c>
      <c r="P44" s="85"/>
      <c r="Q44" s="163">
        <v>0</v>
      </c>
      <c r="R44" s="85"/>
      <c r="S44" s="100">
        <v>0</v>
      </c>
      <c r="T44" s="85"/>
      <c r="U44" s="163">
        <v>0</v>
      </c>
      <c r="V44" s="564"/>
      <c r="W44" s="163">
        <v>0</v>
      </c>
      <c r="X44" s="564"/>
      <c r="Y44" s="48">
        <v>0</v>
      </c>
      <c r="Z44" s="85"/>
      <c r="AA44" s="100">
        <v>0</v>
      </c>
    </row>
    <row r="45" spans="1:27" ht="15" hidden="1" customHeight="1">
      <c r="A45" s="224" t="s">
        <v>375</v>
      </c>
      <c r="B45" s="64"/>
      <c r="C45" s="112">
        <v>464</v>
      </c>
      <c r="D45" s="408"/>
      <c r="E45" s="112">
        <v>600</v>
      </c>
      <c r="F45" s="408"/>
      <c r="G45" s="112">
        <v>110</v>
      </c>
      <c r="H45" s="408"/>
      <c r="I45" s="112">
        <v>101</v>
      </c>
      <c r="J45" s="408"/>
      <c r="K45" s="112">
        <v>97</v>
      </c>
      <c r="L45" s="408"/>
      <c r="M45" s="112">
        <v>-136</v>
      </c>
      <c r="N45" s="107"/>
      <c r="O45" s="88">
        <v>-0.23</v>
      </c>
      <c r="P45" s="107"/>
      <c r="Q45" s="112">
        <v>367</v>
      </c>
      <c r="R45" s="107"/>
      <c r="S45" s="96" t="s">
        <v>38</v>
      </c>
      <c r="T45" s="407"/>
      <c r="U45" s="112">
        <v>1064</v>
      </c>
      <c r="V45" s="408"/>
      <c r="W45" s="112">
        <v>182</v>
      </c>
      <c r="X45" s="408"/>
      <c r="Y45" s="112">
        <v>882</v>
      </c>
      <c r="Z45" s="107"/>
      <c r="AA45" s="96" t="s">
        <v>38</v>
      </c>
    </row>
    <row r="46" spans="1:27" ht="15" customHeight="1" thickTop="1">
      <c r="A46" s="330" t="s">
        <v>376</v>
      </c>
      <c r="B46" s="75"/>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7" ht="15" customHeight="1">
      <c r="A47" s="39" t="str">
        <f>"Income before income "&amp;MID(A51,8,30)</f>
        <v>Income before income tax expense (GAAP)</v>
      </c>
      <c r="B47" s="562" t="s">
        <v>377</v>
      </c>
      <c r="C47" s="158">
        <v>307</v>
      </c>
      <c r="D47" s="60"/>
      <c r="E47" s="158">
        <v>45</v>
      </c>
      <c r="F47" s="60"/>
      <c r="G47" s="158">
        <v>541</v>
      </c>
      <c r="H47" s="60"/>
      <c r="I47" s="158">
        <v>564</v>
      </c>
      <c r="J47" s="60"/>
      <c r="K47" s="158">
        <v>580</v>
      </c>
      <c r="L47" s="60"/>
      <c r="M47" s="158">
        <v>262</v>
      </c>
      <c r="N47" s="295"/>
      <c r="O47" s="96" t="s">
        <v>38</v>
      </c>
      <c r="P47" s="107"/>
      <c r="Q47" s="158">
        <v>-273</v>
      </c>
      <c r="R47" s="295"/>
      <c r="S47" s="88">
        <v>-0.47</v>
      </c>
      <c r="T47" s="23"/>
      <c r="U47" s="158">
        <v>352</v>
      </c>
      <c r="V47" s="60"/>
      <c r="W47" s="158">
        <v>1146</v>
      </c>
      <c r="X47" s="60"/>
      <c r="Y47" s="158">
        <v>-794</v>
      </c>
      <c r="Z47" s="295"/>
      <c r="AA47" s="63">
        <v>-0.69</v>
      </c>
    </row>
    <row r="48" spans="1:27" ht="15" customHeight="1">
      <c r="A48" s="30" t="str">
        <f>"Less: "&amp;IF(AND(C48&lt;0,E48&lt;0,G48&lt;0,I48&lt;0,K48&lt;0,U48&lt;0,W48&lt;0),"Expense",IF(AND(C48&gt;-1,E48&gt;-1,G48&gt;-1,I48&gt;-1,K48&gt;-1,U48&gt;-1,W48&gt;-1),"Income",IF(AND(C48&lt;0,OR(E48&gt;-1,G48&gt;-1,I48&gt;-1,K48&gt;-1,U48&gt;-1,W48&gt;-1)),"(Expense) income","Income (expense)")))&amp;" before income "&amp;MID(A52,14,60)</f>
        <v>Less: Expense before income tax benefit related to notable items</v>
      </c>
      <c r="B48" s="563"/>
      <c r="C48" s="163">
        <v>-19</v>
      </c>
      <c r="D48" s="564"/>
      <c r="E48" s="163">
        <v>-33</v>
      </c>
      <c r="F48" s="564"/>
      <c r="G48" s="163">
        <v>-37</v>
      </c>
      <c r="H48" s="564"/>
      <c r="I48" s="163">
        <v>-19</v>
      </c>
      <c r="J48" s="564"/>
      <c r="K48" s="163">
        <v>-7</v>
      </c>
      <c r="L48" s="564"/>
      <c r="M48" s="163">
        <v>14</v>
      </c>
      <c r="N48" s="85"/>
      <c r="O48" s="78">
        <v>0.42</v>
      </c>
      <c r="P48" s="85"/>
      <c r="Q48" s="163">
        <v>-12</v>
      </c>
      <c r="R48" s="85"/>
      <c r="S48" s="47">
        <v>-1.71</v>
      </c>
      <c r="T48" s="33"/>
      <c r="U48" s="163">
        <v>-52</v>
      </c>
      <c r="V48" s="564"/>
      <c r="W48" s="163">
        <v>-12</v>
      </c>
      <c r="X48" s="564"/>
      <c r="Y48" s="163">
        <v>-40</v>
      </c>
      <c r="Z48" s="85"/>
      <c r="AA48" s="98" t="s">
        <v>38</v>
      </c>
    </row>
    <row r="49" spans="1:27" ht="15" customHeight="1">
      <c r="A49" s="570" t="str">
        <f>IF(AND(C49&lt;0,E49&lt;0,G49&lt;0,I49&lt;0,K49&lt;0,U49&lt;0,W49&lt;0),"Loss before ",IF(AND(C49&gt;-1,E49&gt;-1,G49&gt;-1,I49&gt;-1,K49&gt;-1,U49&gt;-1,W49&gt;-1),"Income before ",IF(AND(C49&lt;0,OR(E49&gt;-1,G49&gt;-1,I49&gt;-1,K49&gt;-1,U49&gt;-1,W49&gt;-1)),"(Loss) income before income tax ","Income (loss) before ")))&amp;"income "&amp;MID(A53,8,35)</f>
        <v>Income before income tax expense, Underlying (non-GAAP)</v>
      </c>
      <c r="B49" s="562" t="s">
        <v>378</v>
      </c>
      <c r="C49" s="112">
        <v>326</v>
      </c>
      <c r="D49" s="408"/>
      <c r="E49" s="112">
        <v>78</v>
      </c>
      <c r="F49" s="408"/>
      <c r="G49" s="112">
        <v>578</v>
      </c>
      <c r="H49" s="408"/>
      <c r="I49" s="112">
        <v>583</v>
      </c>
      <c r="J49" s="408"/>
      <c r="K49" s="112">
        <v>587</v>
      </c>
      <c r="L49" s="408"/>
      <c r="M49" s="112">
        <v>248</v>
      </c>
      <c r="N49" s="295"/>
      <c r="O49" s="96" t="s">
        <v>38</v>
      </c>
      <c r="P49" s="107"/>
      <c r="Q49" s="112">
        <v>-261</v>
      </c>
      <c r="R49" s="107"/>
      <c r="S49" s="88">
        <v>-0.44</v>
      </c>
      <c r="T49" s="23"/>
      <c r="U49" s="112">
        <v>404</v>
      </c>
      <c r="V49" s="408"/>
      <c r="W49" s="112">
        <v>1158</v>
      </c>
      <c r="X49" s="408"/>
      <c r="Y49" s="112">
        <v>-754</v>
      </c>
      <c r="Z49" s="107"/>
      <c r="AA49" s="63">
        <v>-0.65</v>
      </c>
    </row>
    <row r="50" spans="1:27" ht="15" customHeight="1">
      <c r="A50" s="330" t="s">
        <v>379</v>
      </c>
      <c r="B50" s="563"/>
      <c r="C50" s="44"/>
      <c r="D50" s="44"/>
      <c r="E50" s="44"/>
      <c r="F50" s="44"/>
      <c r="G50" s="44"/>
      <c r="H50" s="44"/>
      <c r="I50" s="44"/>
      <c r="J50" s="44"/>
      <c r="K50" s="44"/>
      <c r="L50" s="44"/>
      <c r="M50" s="44"/>
      <c r="N50" s="44"/>
      <c r="O50" s="44"/>
      <c r="P50" s="44"/>
      <c r="Q50" s="44"/>
      <c r="R50" s="44"/>
      <c r="S50" s="44"/>
      <c r="T50" s="44"/>
      <c r="U50" s="202"/>
      <c r="V50" s="44"/>
      <c r="W50" s="44"/>
      <c r="X50" s="44"/>
      <c r="Y50" s="44"/>
      <c r="Z50" s="44"/>
      <c r="AA50" s="44"/>
    </row>
    <row r="51" spans="1:27" ht="15" customHeight="1">
      <c r="A51" s="39" t="str">
        <f>IF(AND(C51&lt;0,E51&lt;0,G51&lt;0,I51&lt;0,K51&lt;0,U51&lt;0,W51&lt;0),"Income tax benefit",IF(AND(C51&gt;-1,E51&gt;-1,G51&gt;-1,I51&gt;-1,K51&gt;-1,U51&gt;-1,W51&gt;-1),"Income tax expense",IF(AND(C51&lt;0,OR(E51&gt;-1,G51&gt;-1,I51&gt;-1,K51&gt;-1,U51&gt;-1,W51&gt;-1)),"Income tax (benefit) expense","Income tax expense (benefit)")))&amp;" (GAAP)"</f>
        <v>Income tax expense (GAAP)</v>
      </c>
      <c r="B51" s="562" t="s">
        <v>380</v>
      </c>
      <c r="C51" s="158">
        <v>54</v>
      </c>
      <c r="D51" s="60"/>
      <c r="E51" s="158">
        <v>11</v>
      </c>
      <c r="F51" s="60"/>
      <c r="G51" s="158">
        <v>91</v>
      </c>
      <c r="H51" s="60"/>
      <c r="I51" s="158">
        <v>115</v>
      </c>
      <c r="J51" s="60"/>
      <c r="K51" s="158">
        <v>127</v>
      </c>
      <c r="L51" s="60"/>
      <c r="M51" s="158">
        <v>43</v>
      </c>
      <c r="N51" s="295"/>
      <c r="O51" s="96" t="s">
        <v>38</v>
      </c>
      <c r="P51" s="107"/>
      <c r="Q51" s="158">
        <v>-73</v>
      </c>
      <c r="R51" s="295"/>
      <c r="S51" s="88">
        <v>-0.56999999999999995</v>
      </c>
      <c r="T51" s="241"/>
      <c r="U51" s="158">
        <v>65</v>
      </c>
      <c r="V51" s="60"/>
      <c r="W51" s="158">
        <v>254</v>
      </c>
      <c r="X51" s="408"/>
      <c r="Y51" s="158">
        <v>-189</v>
      </c>
      <c r="Z51" s="295"/>
      <c r="AA51" s="88">
        <v>-0.74</v>
      </c>
    </row>
    <row r="52" spans="1:27" ht="15" customHeight="1">
      <c r="A52" s="30" t="str">
        <f>"Less: "&amp;IF(AND(C52&lt;0,E52&lt;0,G52&lt;0,I52&lt;0,K52&lt;0,U52&lt;0,W52&lt;0),"Income tax benefit",IF(AND(C52&gt;-1,E52&gt;-1,G52&gt;-1,I52&gt;-1,K52&gt;-1,U52&gt;-1,W52&gt;-1),"Income tax expense",IF(AND(C52&lt;0,OR(E52&gt;-1,G52&gt;-1,I52&gt;-1,K52&gt;-1,U52&gt;-1,W52&gt;-1)),"Income tax (benefit) expense","Income tax expense (benefit)")))&amp;" related to notable items"</f>
        <v>Less: Income tax benefit related to notable items</v>
      </c>
      <c r="B52" s="563"/>
      <c r="C52" s="48">
        <v>-9</v>
      </c>
      <c r="D52" s="564"/>
      <c r="E52" s="48">
        <v>-8</v>
      </c>
      <c r="F52" s="564"/>
      <c r="G52" s="48">
        <v>-33</v>
      </c>
      <c r="H52" s="564"/>
      <c r="I52" s="48">
        <v>-15</v>
      </c>
      <c r="J52" s="564"/>
      <c r="K52" s="48">
        <v>-2</v>
      </c>
      <c r="L52" s="564"/>
      <c r="M52" s="48">
        <v>-1</v>
      </c>
      <c r="N52" s="85"/>
      <c r="O52" s="78">
        <v>-0.13</v>
      </c>
      <c r="P52" s="85"/>
      <c r="Q52" s="48">
        <v>-7</v>
      </c>
      <c r="R52" s="85"/>
      <c r="S52" s="98" t="s">
        <v>38</v>
      </c>
      <c r="T52" s="33"/>
      <c r="U52" s="48">
        <v>-17</v>
      </c>
      <c r="V52" s="564"/>
      <c r="W52" s="48">
        <v>-3</v>
      </c>
      <c r="X52" s="564"/>
      <c r="Y52" s="48">
        <v>-14</v>
      </c>
      <c r="Z52" s="85"/>
      <c r="AA52" s="98" t="s">
        <v>38</v>
      </c>
    </row>
    <row r="53" spans="1:27" ht="15" customHeight="1">
      <c r="A53" s="39" t="str">
        <f>IF(AND(C53&lt;0,E53&lt;0,G53&lt;0,I53&lt;0,K53&lt;0,U53&lt;0,W53&lt;0),"Income tax benefit",IF(AND(C53&gt;-1,E53&gt;-1,G53&gt;-1,I53&gt;-1,K53&gt;-1,U53&gt;-1,W53&gt;-1),"Income tax expense",IF(AND(C53&lt;0,OR(E53&gt;-1,G53&gt;-1,I53&gt;-1,K53&gt;-1,U53&gt;-1,W53&gt;-1)),"Income tax (benefit) expense","Income tax expense (benefit)")))&amp;", Underlying (non-GAAP)"</f>
        <v>Income tax expense, Underlying (non-GAAP)</v>
      </c>
      <c r="B53" s="562" t="s">
        <v>381</v>
      </c>
      <c r="C53" s="112">
        <v>63</v>
      </c>
      <c r="D53" s="408"/>
      <c r="E53" s="112">
        <v>19</v>
      </c>
      <c r="F53" s="408"/>
      <c r="G53" s="112">
        <v>124</v>
      </c>
      <c r="H53" s="408"/>
      <c r="I53" s="112">
        <v>130</v>
      </c>
      <c r="J53" s="408"/>
      <c r="K53" s="112">
        <v>129</v>
      </c>
      <c r="L53" s="408"/>
      <c r="M53" s="112">
        <v>44</v>
      </c>
      <c r="N53" s="49">
        <v>0</v>
      </c>
      <c r="O53" s="88">
        <v>2.3199999999999998</v>
      </c>
      <c r="P53" s="107"/>
      <c r="Q53" s="112">
        <v>-66</v>
      </c>
      <c r="R53" s="107"/>
      <c r="S53" s="88">
        <v>-0.51</v>
      </c>
      <c r="T53" s="407"/>
      <c r="U53" s="112">
        <v>82</v>
      </c>
      <c r="V53" s="408"/>
      <c r="W53" s="112">
        <v>257</v>
      </c>
      <c r="X53" s="571"/>
      <c r="Y53" s="112">
        <v>-175</v>
      </c>
      <c r="Z53" s="107"/>
      <c r="AA53" s="88">
        <v>-0.68</v>
      </c>
    </row>
    <row r="54" spans="1:27" ht="15" customHeight="1">
      <c r="A54" s="330" t="s">
        <v>382</v>
      </c>
      <c r="B54" s="563"/>
      <c r="C54" s="44"/>
      <c r="D54" s="44"/>
      <c r="E54" s="44"/>
      <c r="F54" s="44"/>
      <c r="G54" s="44"/>
      <c r="H54" s="44"/>
      <c r="I54" s="44"/>
      <c r="J54" s="44"/>
      <c r="K54" s="44"/>
      <c r="L54" s="44"/>
      <c r="M54" s="44"/>
      <c r="N54" s="44"/>
      <c r="O54" s="44"/>
      <c r="P54" s="44"/>
      <c r="Q54" s="44"/>
      <c r="R54" s="44"/>
      <c r="S54" s="44"/>
      <c r="T54" s="44"/>
      <c r="U54" s="567"/>
      <c r="V54" s="44"/>
      <c r="W54" s="567"/>
      <c r="X54" s="44"/>
      <c r="Y54" s="567"/>
      <c r="Z54" s="44"/>
      <c r="AA54" s="44"/>
    </row>
    <row r="55" spans="1:27" ht="15" customHeight="1">
      <c r="A55" s="39" t="s">
        <v>383</v>
      </c>
      <c r="B55" s="562" t="s">
        <v>384</v>
      </c>
      <c r="C55" s="158">
        <v>253</v>
      </c>
      <c r="D55" s="60"/>
      <c r="E55" s="158">
        <v>34</v>
      </c>
      <c r="F55" s="60"/>
      <c r="G55" s="158">
        <v>450</v>
      </c>
      <c r="H55" s="60"/>
      <c r="I55" s="158">
        <v>449</v>
      </c>
      <c r="J55" s="60"/>
      <c r="K55" s="158">
        <v>453</v>
      </c>
      <c r="L55" s="60"/>
      <c r="M55" s="158">
        <v>219</v>
      </c>
      <c r="N55" s="295"/>
      <c r="O55" s="96" t="s">
        <v>38</v>
      </c>
      <c r="P55" s="107"/>
      <c r="Q55" s="158">
        <v>-200</v>
      </c>
      <c r="R55" s="295"/>
      <c r="S55" s="88">
        <v>-0.44</v>
      </c>
      <c r="T55" s="241"/>
      <c r="U55" s="158">
        <v>287</v>
      </c>
      <c r="V55" s="60"/>
      <c r="W55" s="158">
        <v>892</v>
      </c>
      <c r="X55" s="408"/>
      <c r="Y55" s="158">
        <v>-605</v>
      </c>
      <c r="Z55" s="295"/>
      <c r="AA55" s="88">
        <v>-0.68</v>
      </c>
    </row>
    <row r="56" spans="1:27" ht="15" customHeight="1">
      <c r="A56" s="30" t="str">
        <f>"Add: Notable items, net of "&amp;IF(AND(C52&lt;0,E52&lt;0,G52&lt;0,I52&lt;0,K52&lt;0,U52&lt;0,W52&lt;0),"income tax benefit",IF(AND(C52&gt;-1,E52&gt;-1,G52&gt;-1,I52&gt;-1,K52&gt;-1,U52&gt;-1,W52&gt;-1),"income tax expense",IF(AND(C52&lt;0,OR(E52&gt;-1,G52&gt;-1,I52&gt;-1,K52&gt;-1,U52&gt;-1,W52&gt;-1)),"income tax (benefit) expense","income tax expense (benefit)")))</f>
        <v>Add: Notable items, net of income tax benefit</v>
      </c>
      <c r="B56" s="563"/>
      <c r="C56" s="48">
        <v>10</v>
      </c>
      <c r="D56" s="564"/>
      <c r="E56" s="48">
        <v>25</v>
      </c>
      <c r="F56" s="564"/>
      <c r="G56" s="48">
        <v>4</v>
      </c>
      <c r="H56" s="564"/>
      <c r="I56" s="48">
        <v>4</v>
      </c>
      <c r="J56" s="564"/>
      <c r="K56" s="48">
        <v>5</v>
      </c>
      <c r="L56" s="564"/>
      <c r="M56" s="48">
        <v>-15</v>
      </c>
      <c r="N56" s="85"/>
      <c r="O56" s="99">
        <v>-0.6</v>
      </c>
      <c r="P56" s="85"/>
      <c r="Q56" s="48">
        <v>5</v>
      </c>
      <c r="R56" s="85"/>
      <c r="S56" s="100">
        <v>1</v>
      </c>
      <c r="T56" s="33"/>
      <c r="U56" s="48">
        <v>35</v>
      </c>
      <c r="V56" s="564"/>
      <c r="W56" s="48">
        <v>9</v>
      </c>
      <c r="X56" s="564"/>
      <c r="Y56" s="48">
        <v>26</v>
      </c>
      <c r="Z56" s="85"/>
      <c r="AA56" s="98" t="s">
        <v>38</v>
      </c>
    </row>
    <row r="57" spans="1:27" ht="15" customHeight="1">
      <c r="A57" s="39" t="s">
        <v>385</v>
      </c>
      <c r="B57" s="562" t="s">
        <v>386</v>
      </c>
      <c r="C57" s="112">
        <v>263</v>
      </c>
      <c r="D57" s="408"/>
      <c r="E57" s="112">
        <v>59</v>
      </c>
      <c r="F57" s="408"/>
      <c r="G57" s="112">
        <v>454</v>
      </c>
      <c r="H57" s="408"/>
      <c r="I57" s="112">
        <v>453</v>
      </c>
      <c r="J57" s="408"/>
      <c r="K57" s="112">
        <v>458</v>
      </c>
      <c r="L57" s="408"/>
      <c r="M57" s="112">
        <v>204</v>
      </c>
      <c r="N57" s="107"/>
      <c r="O57" s="96" t="s">
        <v>38</v>
      </c>
      <c r="P57" s="107"/>
      <c r="Q57" s="112">
        <v>-195</v>
      </c>
      <c r="R57" s="107"/>
      <c r="S57" s="88">
        <v>-0.43</v>
      </c>
      <c r="T57" s="407"/>
      <c r="U57" s="112">
        <v>322</v>
      </c>
      <c r="V57" s="408"/>
      <c r="W57" s="112">
        <v>901</v>
      </c>
      <c r="X57" s="571"/>
      <c r="Y57" s="112">
        <v>-579</v>
      </c>
      <c r="Z57" s="107"/>
      <c r="AA57" s="88">
        <v>-0.64</v>
      </c>
    </row>
    <row r="58" spans="1:27" ht="15" customHeight="1">
      <c r="A58" s="330" t="s">
        <v>387</v>
      </c>
      <c r="B58" s="563"/>
      <c r="C58" s="92"/>
      <c r="D58" s="93"/>
      <c r="E58" s="92"/>
      <c r="F58" s="93"/>
      <c r="G58" s="92"/>
      <c r="H58" s="93"/>
      <c r="I58" s="92"/>
      <c r="J58" s="93"/>
      <c r="K58" s="92"/>
      <c r="L58" s="93"/>
      <c r="M58" s="92"/>
      <c r="N58" s="85"/>
      <c r="O58" s="81"/>
      <c r="P58" s="85"/>
      <c r="Q58" s="92"/>
      <c r="R58" s="85"/>
      <c r="S58" s="81"/>
      <c r="T58" s="105"/>
      <c r="U58" s="92"/>
      <c r="V58" s="93"/>
      <c r="W58" s="92"/>
      <c r="X58" s="92"/>
      <c r="Y58" s="92"/>
      <c r="Z58" s="564"/>
      <c r="AA58" s="81"/>
    </row>
    <row r="59" spans="1:27" ht="15" customHeight="1">
      <c r="A59" s="39" t="s">
        <v>388</v>
      </c>
      <c r="B59" s="562" t="s">
        <v>389</v>
      </c>
      <c r="C59" s="158">
        <v>225</v>
      </c>
      <c r="D59" s="60"/>
      <c r="E59" s="158">
        <v>12</v>
      </c>
      <c r="F59" s="60"/>
      <c r="G59" s="158">
        <v>427</v>
      </c>
      <c r="H59" s="60"/>
      <c r="I59" s="158">
        <v>432</v>
      </c>
      <c r="J59" s="60"/>
      <c r="K59" s="158">
        <v>435</v>
      </c>
      <c r="L59" s="60"/>
      <c r="M59" s="158">
        <v>213</v>
      </c>
      <c r="N59" s="295"/>
      <c r="O59" s="96" t="s">
        <v>38</v>
      </c>
      <c r="P59" s="295"/>
      <c r="Q59" s="158">
        <v>-210</v>
      </c>
      <c r="R59" s="295"/>
      <c r="S59" s="88">
        <v>-0.48</v>
      </c>
      <c r="T59" s="241"/>
      <c r="U59" s="158">
        <v>237</v>
      </c>
      <c r="V59" s="60"/>
      <c r="W59" s="158">
        <v>859</v>
      </c>
      <c r="X59" s="408"/>
      <c r="Y59" s="158">
        <v>-622</v>
      </c>
      <c r="Z59" s="295"/>
      <c r="AA59" s="88">
        <v>-0.72</v>
      </c>
    </row>
    <row r="60" spans="1:27" ht="15" customHeight="1">
      <c r="A60" s="30" t="str">
        <f>A56</f>
        <v>Add: Notable items, net of income tax benefit</v>
      </c>
      <c r="B60" s="563"/>
      <c r="C60" s="48">
        <v>10</v>
      </c>
      <c r="D60" s="564"/>
      <c r="E60" s="48">
        <v>25</v>
      </c>
      <c r="F60" s="564"/>
      <c r="G60" s="48">
        <v>4</v>
      </c>
      <c r="H60" s="564"/>
      <c r="I60" s="48">
        <v>4</v>
      </c>
      <c r="J60" s="564"/>
      <c r="K60" s="48">
        <v>5</v>
      </c>
      <c r="L60" s="564"/>
      <c r="M60" s="48">
        <v>-15</v>
      </c>
      <c r="N60" s="85"/>
      <c r="O60" s="99">
        <v>-0.6</v>
      </c>
      <c r="P60" s="85"/>
      <c r="Q60" s="48">
        <v>5</v>
      </c>
      <c r="R60" s="85"/>
      <c r="S60" s="100">
        <v>1</v>
      </c>
      <c r="T60" s="33"/>
      <c r="U60" s="48">
        <v>35</v>
      </c>
      <c r="V60" s="564"/>
      <c r="W60" s="48">
        <v>9</v>
      </c>
      <c r="X60" s="564"/>
      <c r="Y60" s="48">
        <v>26</v>
      </c>
      <c r="Z60" s="85"/>
      <c r="AA60" s="98" t="s">
        <v>38</v>
      </c>
    </row>
    <row r="61" spans="1:27" ht="15" customHeight="1">
      <c r="A61" s="39" t="s">
        <v>390</v>
      </c>
      <c r="B61" s="562" t="s">
        <v>391</v>
      </c>
      <c r="C61" s="112">
        <v>235</v>
      </c>
      <c r="D61" s="408"/>
      <c r="E61" s="112">
        <v>37</v>
      </c>
      <c r="F61" s="408"/>
      <c r="G61" s="112">
        <v>431</v>
      </c>
      <c r="H61" s="408"/>
      <c r="I61" s="112">
        <v>436</v>
      </c>
      <c r="J61" s="408"/>
      <c r="K61" s="112">
        <v>440</v>
      </c>
      <c r="L61" s="408"/>
      <c r="M61" s="112">
        <v>198</v>
      </c>
      <c r="N61" s="107"/>
      <c r="O61" s="96" t="s">
        <v>38</v>
      </c>
      <c r="P61" s="107"/>
      <c r="Q61" s="112">
        <v>-205</v>
      </c>
      <c r="R61" s="107"/>
      <c r="S61" s="88">
        <v>-0.47</v>
      </c>
      <c r="T61" s="407"/>
      <c r="U61" s="112">
        <v>272</v>
      </c>
      <c r="V61" s="408"/>
      <c r="W61" s="112">
        <v>868</v>
      </c>
      <c r="X61" s="571"/>
      <c r="Y61" s="112">
        <v>-596</v>
      </c>
      <c r="Z61" s="107"/>
      <c r="AA61" s="88">
        <v>-0.69</v>
      </c>
    </row>
    <row r="62" spans="1:27" ht="20.100000000000001" customHeight="1">
      <c r="A62" s="572"/>
      <c r="B62" s="573"/>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row>
    <row r="63" spans="1:27" ht="17.45" customHeight="1">
      <c r="A63" s="719" t="s">
        <v>351</v>
      </c>
      <c r="B63" s="720"/>
      <c r="C63" s="720"/>
      <c r="D63" s="712"/>
      <c r="E63" s="720"/>
      <c r="F63" s="712"/>
      <c r="G63" s="720"/>
      <c r="H63" s="712"/>
      <c r="I63" s="720"/>
      <c r="J63" s="712"/>
      <c r="K63" s="720"/>
      <c r="L63" s="720"/>
      <c r="M63" s="720"/>
      <c r="N63" s="720"/>
      <c r="O63" s="720"/>
      <c r="P63" s="720"/>
      <c r="Q63" s="720"/>
      <c r="R63" s="720"/>
      <c r="S63" s="720"/>
      <c r="T63" s="720"/>
      <c r="U63" s="720"/>
      <c r="V63" s="720"/>
      <c r="W63" s="720"/>
      <c r="X63" s="720"/>
      <c r="Y63" s="720"/>
      <c r="Z63" s="720"/>
      <c r="AA63" s="720"/>
    </row>
    <row r="64" spans="1:27" ht="17.45" customHeight="1">
      <c r="A64" s="719" t="s">
        <v>18</v>
      </c>
      <c r="B64" s="720"/>
      <c r="C64" s="720"/>
      <c r="D64" s="712"/>
      <c r="E64" s="720"/>
      <c r="F64" s="712"/>
      <c r="G64" s="720"/>
      <c r="H64" s="712"/>
      <c r="I64" s="720"/>
      <c r="J64" s="712"/>
      <c r="K64" s="720"/>
      <c r="L64" s="720"/>
      <c r="M64" s="720"/>
      <c r="N64" s="720"/>
      <c r="O64" s="720"/>
      <c r="P64" s="720"/>
      <c r="Q64" s="720"/>
      <c r="R64" s="720"/>
      <c r="S64" s="720"/>
      <c r="T64" s="720"/>
      <c r="U64" s="720"/>
      <c r="V64" s="720"/>
      <c r="W64" s="720"/>
      <c r="X64" s="720"/>
      <c r="Y64" s="720"/>
      <c r="Z64" s="720"/>
      <c r="AA64" s="720"/>
    </row>
    <row r="65" spans="1:27" ht="16.350000000000001" customHeight="1">
      <c r="A65" s="24"/>
      <c r="B65" s="23"/>
      <c r="C65" s="649" t="s">
        <v>19</v>
      </c>
      <c r="D65" s="655"/>
      <c r="E65" s="718"/>
      <c r="F65" s="655"/>
      <c r="G65" s="718"/>
      <c r="H65" s="655"/>
      <c r="I65" s="718"/>
      <c r="J65" s="655"/>
      <c r="K65" s="718"/>
      <c r="L65" s="718"/>
      <c r="M65" s="718"/>
      <c r="N65" s="718"/>
      <c r="O65" s="718"/>
      <c r="P65" s="718"/>
      <c r="Q65" s="718"/>
      <c r="R65" s="718"/>
      <c r="S65" s="718"/>
      <c r="T65" s="18"/>
      <c r="U65" s="649" t="s">
        <v>20</v>
      </c>
      <c r="V65" s="718"/>
      <c r="W65" s="718"/>
      <c r="X65" s="718"/>
      <c r="Y65" s="718"/>
      <c r="Z65" s="718"/>
      <c r="AA65" s="718"/>
    </row>
    <row r="66" spans="1:27" ht="16.350000000000001" customHeight="1">
      <c r="A66" s="24"/>
      <c r="B66" s="23"/>
      <c r="C66" s="19" t="s">
        <v>21</v>
      </c>
      <c r="D66" s="19" t="s">
        <v>21</v>
      </c>
      <c r="E66" s="19" t="s">
        <v>21</v>
      </c>
      <c r="F66" s="378"/>
      <c r="G66" s="20" t="s">
        <v>21</v>
      </c>
      <c r="H66" s="20" t="s">
        <v>21</v>
      </c>
      <c r="I66" s="20" t="s">
        <v>21</v>
      </c>
      <c r="J66" s="20" t="s">
        <v>21</v>
      </c>
      <c r="K66" s="20" t="s">
        <v>21</v>
      </c>
      <c r="L66" s="19" t="s">
        <v>21</v>
      </c>
      <c r="M66" s="649" t="s">
        <v>22</v>
      </c>
      <c r="N66" s="718"/>
      <c r="O66" s="718"/>
      <c r="P66" s="718"/>
      <c r="Q66" s="718"/>
      <c r="R66" s="718"/>
      <c r="S66" s="718"/>
      <c r="T66" s="19" t="s">
        <v>21</v>
      </c>
      <c r="U66" s="19" t="s">
        <v>21</v>
      </c>
      <c r="V66" s="19" t="s">
        <v>21</v>
      </c>
      <c r="W66" s="19" t="s">
        <v>21</v>
      </c>
      <c r="X66" s="19" t="s">
        <v>21</v>
      </c>
      <c r="Y66" s="656" t="s">
        <v>23</v>
      </c>
      <c r="Z66" s="721"/>
      <c r="AA66" s="721"/>
    </row>
    <row r="67" spans="1:27" ht="16.350000000000001" customHeight="1">
      <c r="A67" s="24"/>
      <c r="B67" s="64"/>
      <c r="C67" s="17" t="s">
        <v>24</v>
      </c>
      <c r="D67" s="19" t="s">
        <v>21</v>
      </c>
      <c r="E67" s="17" t="s">
        <v>25</v>
      </c>
      <c r="F67" s="19" t="s">
        <v>21</v>
      </c>
      <c r="G67" s="17" t="s">
        <v>26</v>
      </c>
      <c r="H67" s="19" t="s">
        <v>21</v>
      </c>
      <c r="I67" s="17" t="s">
        <v>27</v>
      </c>
      <c r="J67" s="19" t="s">
        <v>21</v>
      </c>
      <c r="K67" s="17" t="s">
        <v>28</v>
      </c>
      <c r="L67" s="19" t="s">
        <v>21</v>
      </c>
      <c r="M67" s="656" t="s">
        <v>25</v>
      </c>
      <c r="N67" s="718"/>
      <c r="O67" s="718"/>
      <c r="P67" s="19" t="s">
        <v>21</v>
      </c>
      <c r="Q67" s="649" t="s">
        <v>28</v>
      </c>
      <c r="R67" s="650"/>
      <c r="S67" s="650"/>
      <c r="T67" s="19" t="s">
        <v>21</v>
      </c>
      <c r="U67" s="17" t="s">
        <v>29</v>
      </c>
      <c r="V67" s="19" t="s">
        <v>21</v>
      </c>
      <c r="W67" s="17" t="s">
        <v>30</v>
      </c>
      <c r="X67" s="19" t="s">
        <v>21</v>
      </c>
      <c r="Y67" s="649" t="s">
        <v>30</v>
      </c>
      <c r="Z67" s="718"/>
      <c r="AA67" s="718"/>
    </row>
    <row r="68" spans="1:27" ht="20.100000000000001" customHeight="1">
      <c r="A68" s="44"/>
      <c r="B68" s="33"/>
      <c r="C68" s="315"/>
      <c r="D68" s="315"/>
      <c r="E68" s="315"/>
      <c r="F68" s="315"/>
      <c r="G68" s="315"/>
      <c r="H68" s="315"/>
      <c r="I68" s="315"/>
      <c r="J68" s="315"/>
      <c r="K68" s="315"/>
      <c r="L68" s="44"/>
      <c r="M68" s="120" t="s">
        <v>62</v>
      </c>
      <c r="N68" s="574"/>
      <c r="O68" s="120" t="s">
        <v>32</v>
      </c>
      <c r="P68" s="30" t="s">
        <v>21</v>
      </c>
      <c r="Q68" s="120" t="s">
        <v>62</v>
      </c>
      <c r="R68" s="574"/>
      <c r="S68" s="120" t="s">
        <v>32</v>
      </c>
      <c r="T68" s="30" t="s">
        <v>21</v>
      </c>
      <c r="U68" s="221" t="s">
        <v>21</v>
      </c>
      <c r="V68" s="30" t="s">
        <v>21</v>
      </c>
      <c r="W68" s="221" t="s">
        <v>21</v>
      </c>
      <c r="X68" s="315"/>
      <c r="Y68" s="120" t="s">
        <v>62</v>
      </c>
      <c r="Z68" s="121" t="s">
        <v>21</v>
      </c>
      <c r="AA68" s="120" t="s">
        <v>32</v>
      </c>
    </row>
    <row r="69" spans="1:27" ht="15" customHeight="1">
      <c r="A69" s="224" t="s">
        <v>392</v>
      </c>
      <c r="B69" s="575"/>
      <c r="C69" s="24"/>
      <c r="D69" s="24"/>
      <c r="E69" s="24"/>
      <c r="F69" s="24"/>
      <c r="G69" s="24"/>
      <c r="H69" s="24"/>
      <c r="I69" s="24"/>
      <c r="J69" s="24"/>
      <c r="K69" s="24"/>
      <c r="L69" s="24"/>
      <c r="M69" s="226"/>
      <c r="N69" s="24"/>
      <c r="O69" s="226"/>
      <c r="P69" s="24"/>
      <c r="Q69" s="226"/>
      <c r="R69" s="24"/>
      <c r="S69" s="226"/>
      <c r="T69" s="24"/>
      <c r="U69" s="24"/>
      <c r="V69" s="24"/>
      <c r="W69" s="24"/>
      <c r="X69" s="24"/>
      <c r="Y69" s="226"/>
      <c r="Z69" s="24"/>
      <c r="AA69" s="226"/>
    </row>
    <row r="70" spans="1:27" ht="15" customHeight="1">
      <c r="A70" s="30" t="s">
        <v>359</v>
      </c>
      <c r="B70" s="568" t="str">
        <f>B27</f>
        <v>A</v>
      </c>
      <c r="C70" s="31">
        <f>C27</f>
        <v>1750</v>
      </c>
      <c r="D70" s="105"/>
      <c r="E70" s="31">
        <f>E27</f>
        <v>1657</v>
      </c>
      <c r="F70" s="105"/>
      <c r="G70" s="31">
        <f>G27</f>
        <v>1637</v>
      </c>
      <c r="H70" s="105"/>
      <c r="I70" s="31">
        <f>I27</f>
        <v>1638</v>
      </c>
      <c r="J70" s="105"/>
      <c r="K70" s="31">
        <f>K27</f>
        <v>1628</v>
      </c>
      <c r="L70" s="33"/>
      <c r="M70" s="31">
        <f>C70-E70</f>
        <v>93</v>
      </c>
      <c r="N70" s="564"/>
      <c r="O70" s="576">
        <v>5.5500000000000001E-2</v>
      </c>
      <c r="P70" s="564"/>
      <c r="Q70" s="31">
        <f>C70-K70</f>
        <v>122</v>
      </c>
      <c r="R70" s="564"/>
      <c r="S70" s="576">
        <v>7.4899999999999994E-2</v>
      </c>
      <c r="T70" s="93"/>
      <c r="U70" s="31">
        <f>U27</f>
        <v>3407</v>
      </c>
      <c r="V70" s="93"/>
      <c r="W70" s="31">
        <f>W27</f>
        <v>3216</v>
      </c>
      <c r="X70" s="93"/>
      <c r="Y70" s="31">
        <f>U70-W70</f>
        <v>191</v>
      </c>
      <c r="Z70" s="564"/>
      <c r="AA70" s="576">
        <v>5.9400000000000001E-2</v>
      </c>
    </row>
    <row r="71" spans="1:27" ht="15" customHeight="1">
      <c r="A71" s="39" t="s">
        <v>367</v>
      </c>
      <c r="B71" s="562" t="str">
        <f>B31</f>
        <v>C</v>
      </c>
      <c r="C71" s="49">
        <f>C31</f>
        <v>979</v>
      </c>
      <c r="D71" s="241"/>
      <c r="E71" s="49">
        <f>E31</f>
        <v>1012</v>
      </c>
      <c r="F71" s="107"/>
      <c r="G71" s="49">
        <f>G31</f>
        <v>986</v>
      </c>
      <c r="H71" s="107"/>
      <c r="I71" s="49">
        <f>I31</f>
        <v>973</v>
      </c>
      <c r="J71" s="107"/>
      <c r="K71" s="49">
        <f>K31</f>
        <v>951</v>
      </c>
      <c r="L71" s="107"/>
      <c r="M71" s="49">
        <f>C71-E71</f>
        <v>-33</v>
      </c>
      <c r="N71" s="295"/>
      <c r="O71" s="126">
        <v>-3.4099999999999998E-2</v>
      </c>
      <c r="P71" s="295"/>
      <c r="Q71" s="49">
        <f>C71-K71</f>
        <v>28</v>
      </c>
      <c r="R71" s="295"/>
      <c r="S71" s="126">
        <v>2.8899999999999999E-2</v>
      </c>
      <c r="T71" s="295"/>
      <c r="U71" s="49">
        <f>U31</f>
        <v>1991</v>
      </c>
      <c r="V71" s="295"/>
      <c r="W71" s="49">
        <f>W31</f>
        <v>1888</v>
      </c>
      <c r="X71" s="295"/>
      <c r="Y71" s="49">
        <f>U71-W71</f>
        <v>103</v>
      </c>
      <c r="Z71" s="295"/>
      <c r="AA71" s="126">
        <v>5.4600000000000003E-2</v>
      </c>
    </row>
    <row r="72" spans="1:27" ht="15" customHeight="1">
      <c r="A72" s="30" t="s">
        <v>393</v>
      </c>
      <c r="B72" s="577"/>
      <c r="C72" s="578"/>
      <c r="D72" s="105"/>
      <c r="E72" s="578"/>
      <c r="F72" s="105"/>
      <c r="G72" s="578"/>
      <c r="H72" s="105"/>
      <c r="I72" s="578"/>
      <c r="J72" s="105"/>
      <c r="K72" s="578"/>
      <c r="L72" s="33"/>
      <c r="M72" s="105"/>
      <c r="N72" s="132"/>
      <c r="O72" s="579">
        <v>8.9599999999999999E-2</v>
      </c>
      <c r="P72" s="132"/>
      <c r="Q72" s="80"/>
      <c r="R72" s="132"/>
      <c r="S72" s="579">
        <v>4.5999999999999999E-2</v>
      </c>
      <c r="T72" s="223"/>
      <c r="U72" s="58"/>
      <c r="V72" s="58"/>
      <c r="W72" s="58"/>
      <c r="X72" s="75"/>
      <c r="Y72" s="81"/>
      <c r="Z72" s="33"/>
      <c r="AA72" s="579">
        <v>4.7999999999999996E-3</v>
      </c>
    </row>
    <row r="73" spans="1:27" ht="15" customHeight="1">
      <c r="A73" s="224" t="s">
        <v>394</v>
      </c>
      <c r="B73" s="580"/>
      <c r="C73" s="407"/>
      <c r="D73" s="241"/>
      <c r="E73" s="407"/>
      <c r="F73" s="241"/>
      <c r="G73" s="407"/>
      <c r="H73" s="241"/>
      <c r="I73" s="407"/>
      <c r="J73" s="241"/>
      <c r="K73" s="407"/>
      <c r="L73" s="23"/>
      <c r="M73" s="241"/>
      <c r="N73" s="133"/>
      <c r="O73" s="29"/>
      <c r="P73" s="133"/>
      <c r="Q73" s="64"/>
      <c r="R73" s="133"/>
      <c r="S73" s="29"/>
      <c r="T73" s="581"/>
      <c r="U73" s="64"/>
      <c r="V73" s="64"/>
      <c r="W73" s="64"/>
      <c r="X73" s="64"/>
      <c r="Y73" s="149"/>
      <c r="Z73" s="23"/>
      <c r="AA73" s="29"/>
    </row>
    <row r="74" spans="1:27" ht="15" customHeight="1">
      <c r="A74" s="30" t="s">
        <v>360</v>
      </c>
      <c r="B74" s="568" t="str">
        <f>B29</f>
        <v>B</v>
      </c>
      <c r="C74" s="31">
        <f>C29</f>
        <v>1750</v>
      </c>
      <c r="D74" s="105"/>
      <c r="E74" s="31">
        <f>E29</f>
        <v>1657</v>
      </c>
      <c r="F74" s="105"/>
      <c r="G74" s="31">
        <f>G29</f>
        <v>1637</v>
      </c>
      <c r="H74" s="105"/>
      <c r="I74" s="31">
        <f>I29</f>
        <v>1638</v>
      </c>
      <c r="J74" s="105"/>
      <c r="K74" s="31">
        <f>K29</f>
        <v>1628</v>
      </c>
      <c r="L74" s="33"/>
      <c r="M74" s="31">
        <f>M29</f>
        <v>93</v>
      </c>
      <c r="N74" s="564"/>
      <c r="O74" s="576">
        <v>5.5500000000000001E-2</v>
      </c>
      <c r="P74" s="564"/>
      <c r="Q74" s="31">
        <f>Q29</f>
        <v>122</v>
      </c>
      <c r="R74" s="564"/>
      <c r="S74" s="576">
        <v>7.4899999999999994E-2</v>
      </c>
      <c r="T74" s="93"/>
      <c r="U74" s="31">
        <f>U29</f>
        <v>3407</v>
      </c>
      <c r="V74" s="93"/>
      <c r="W74" s="31">
        <f>W29</f>
        <v>3216</v>
      </c>
      <c r="X74" s="93"/>
      <c r="Y74" s="31">
        <f>Y29</f>
        <v>191</v>
      </c>
      <c r="Z74" s="564"/>
      <c r="AA74" s="576">
        <v>5.9400000000000001E-2</v>
      </c>
    </row>
    <row r="75" spans="1:27" ht="15" customHeight="1">
      <c r="A75" s="39" t="s">
        <v>370</v>
      </c>
      <c r="B75" s="562" t="str">
        <f>B33</f>
        <v>D</v>
      </c>
      <c r="C75" s="49">
        <f>C33</f>
        <v>960</v>
      </c>
      <c r="D75" s="241"/>
      <c r="E75" s="49">
        <f>E33</f>
        <v>979</v>
      </c>
      <c r="F75" s="107"/>
      <c r="G75" s="49">
        <f>G33</f>
        <v>949</v>
      </c>
      <c r="H75" s="107"/>
      <c r="I75" s="49">
        <f>I33</f>
        <v>954</v>
      </c>
      <c r="J75" s="107"/>
      <c r="K75" s="49">
        <f>K33</f>
        <v>944</v>
      </c>
      <c r="L75" s="107"/>
      <c r="M75" s="49">
        <f>M33</f>
        <v>-19</v>
      </c>
      <c r="N75" s="295"/>
      <c r="O75" s="126">
        <v>-2.01E-2</v>
      </c>
      <c r="P75" s="295"/>
      <c r="Q75" s="49">
        <f>Q33</f>
        <v>16</v>
      </c>
      <c r="R75" s="295"/>
      <c r="S75" s="126">
        <v>1.6199999999999999E-2</v>
      </c>
      <c r="T75" s="295"/>
      <c r="U75" s="49">
        <f>U33</f>
        <v>1939</v>
      </c>
      <c r="V75" s="295"/>
      <c r="W75" s="49">
        <f>W33</f>
        <v>1876</v>
      </c>
      <c r="X75" s="295"/>
      <c r="Y75" s="49">
        <f>Y33</f>
        <v>63</v>
      </c>
      <c r="Z75" s="295"/>
      <c r="AA75" s="126">
        <v>3.3399999999999999E-2</v>
      </c>
    </row>
    <row r="76" spans="1:27" ht="15" customHeight="1">
      <c r="A76" s="30" t="s">
        <v>395</v>
      </c>
      <c r="B76" s="33"/>
      <c r="C76" s="75"/>
      <c r="D76" s="75"/>
      <c r="E76" s="75"/>
      <c r="F76" s="75"/>
      <c r="G76" s="75"/>
      <c r="H76" s="75"/>
      <c r="I76" s="75"/>
      <c r="J76" s="75"/>
      <c r="K76" s="75"/>
      <c r="L76" s="75"/>
      <c r="M76" s="75"/>
      <c r="N76" s="132"/>
      <c r="O76" s="579">
        <v>7.5600000000000001E-2</v>
      </c>
      <c r="P76" s="132"/>
      <c r="Q76" s="80"/>
      <c r="R76" s="132"/>
      <c r="S76" s="579">
        <v>5.8700000000000002E-2</v>
      </c>
      <c r="T76" s="223"/>
      <c r="U76" s="58"/>
      <c r="V76" s="58"/>
      <c r="W76" s="58"/>
      <c r="X76" s="75"/>
      <c r="Y76" s="81"/>
      <c r="Z76" s="33"/>
      <c r="AA76" s="579">
        <v>2.5999999999999999E-2</v>
      </c>
    </row>
    <row r="77" spans="1:27" ht="15" customHeight="1">
      <c r="A77" s="224" t="s">
        <v>396</v>
      </c>
      <c r="B77" s="575"/>
      <c r="C77" s="24"/>
      <c r="D77" s="24"/>
      <c r="E77" s="24"/>
      <c r="F77" s="24"/>
      <c r="G77" s="24"/>
      <c r="H77" s="24"/>
      <c r="I77" s="24"/>
      <c r="J77" s="24"/>
      <c r="K77" s="24"/>
      <c r="L77" s="24"/>
      <c r="M77" s="24"/>
      <c r="N77" s="24"/>
      <c r="O77" s="29"/>
      <c r="P77" s="133"/>
      <c r="Q77" s="64"/>
      <c r="R77" s="133"/>
      <c r="S77" s="29"/>
      <c r="T77" s="581"/>
      <c r="U77" s="64"/>
      <c r="V77" s="64"/>
      <c r="W77" s="64"/>
      <c r="X77" s="64"/>
      <c r="Y77" s="149"/>
      <c r="Z77" s="64"/>
      <c r="AA77" s="29"/>
    </row>
    <row r="78" spans="1:27" ht="15" customHeight="1">
      <c r="A78" s="30" t="s">
        <v>397</v>
      </c>
      <c r="B78" s="568" t="str">
        <f>CONCATENATE(B31,"/",B27)</f>
        <v>C/A</v>
      </c>
      <c r="C78" s="122">
        <v>0.55910000000000004</v>
      </c>
      <c r="D78" s="582"/>
      <c r="E78" s="122">
        <v>0.61099999999999999</v>
      </c>
      <c r="F78" s="582"/>
      <c r="G78" s="122">
        <v>0.6028</v>
      </c>
      <c r="H78" s="582"/>
      <c r="I78" s="122">
        <v>0.59399999999999997</v>
      </c>
      <c r="J78" s="582"/>
      <c r="K78" s="122">
        <v>0.58409999999999995</v>
      </c>
      <c r="L78" s="123"/>
      <c r="M78" s="141">
        <v>-5.19</v>
      </c>
      <c r="N78" s="583"/>
      <c r="O78" s="86"/>
      <c r="P78" s="254"/>
      <c r="Q78" s="141">
        <v>-2.5</v>
      </c>
      <c r="R78" s="583"/>
      <c r="S78" s="86"/>
      <c r="T78" s="582"/>
      <c r="U78" s="122">
        <v>0.58430000000000004</v>
      </c>
      <c r="V78" s="582"/>
      <c r="W78" s="122">
        <v>0.58699999999999997</v>
      </c>
      <c r="X78" s="582"/>
      <c r="Y78" s="141">
        <v>-0.27</v>
      </c>
      <c r="Z78" s="583"/>
      <c r="AA78" s="86"/>
    </row>
    <row r="79" spans="1:27" ht="15" customHeight="1">
      <c r="A79" s="39" t="s">
        <v>398</v>
      </c>
      <c r="B79" s="562" t="str">
        <f>CONCATENATE(B33,"/",B29)</f>
        <v>D/B</v>
      </c>
      <c r="C79" s="126">
        <v>0.54849999999999999</v>
      </c>
      <c r="D79" s="131"/>
      <c r="E79" s="126">
        <v>0.59079999999999999</v>
      </c>
      <c r="F79" s="131"/>
      <c r="G79" s="126">
        <v>0.58020000000000005</v>
      </c>
      <c r="H79" s="131"/>
      <c r="I79" s="126">
        <v>0.58220000000000005</v>
      </c>
      <c r="J79" s="131"/>
      <c r="K79" s="126">
        <v>0.58020000000000005</v>
      </c>
      <c r="L79" s="127"/>
      <c r="M79" s="128">
        <v>-4.2300000000000004</v>
      </c>
      <c r="N79" s="349"/>
      <c r="O79" s="102"/>
      <c r="P79" s="162"/>
      <c r="Q79" s="143">
        <v>-3.17</v>
      </c>
      <c r="R79" s="349"/>
      <c r="S79" s="102"/>
      <c r="T79" s="444"/>
      <c r="U79" s="126">
        <v>0.56910000000000005</v>
      </c>
      <c r="V79" s="131"/>
      <c r="W79" s="126">
        <v>0.58340000000000003</v>
      </c>
      <c r="X79" s="444"/>
      <c r="Y79" s="128">
        <v>-1.43</v>
      </c>
      <c r="Z79" s="349"/>
      <c r="AA79" s="102"/>
    </row>
    <row r="80" spans="1:27" ht="15" hidden="1" customHeight="1">
      <c r="A80" s="330" t="s">
        <v>399</v>
      </c>
      <c r="B80" s="563"/>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1:27" ht="15" hidden="1" customHeight="1">
      <c r="A81" s="39" t="s">
        <v>78</v>
      </c>
      <c r="B81" s="562" t="str">
        <f>B23&amp;"/"&amp;B27</f>
        <v>A/A</v>
      </c>
      <c r="C81" s="63">
        <v>0.34</v>
      </c>
      <c r="D81" s="232"/>
      <c r="E81" s="88">
        <v>0.3</v>
      </c>
      <c r="F81" s="232"/>
      <c r="G81" s="63">
        <v>0.3</v>
      </c>
      <c r="H81" s="232"/>
      <c r="I81" s="63">
        <v>0.3</v>
      </c>
      <c r="J81" s="232"/>
      <c r="K81" s="63">
        <v>0.28000000000000003</v>
      </c>
      <c r="L81" s="127"/>
      <c r="M81" s="128">
        <v>4</v>
      </c>
      <c r="N81" s="349"/>
      <c r="O81" s="584"/>
      <c r="P81" s="159"/>
      <c r="Q81" s="128">
        <v>6</v>
      </c>
      <c r="R81" s="349"/>
      <c r="S81" s="584"/>
      <c r="T81" s="444"/>
      <c r="U81" s="63">
        <v>0.32</v>
      </c>
      <c r="V81" s="232"/>
      <c r="W81" s="63">
        <v>0.28000000000000003</v>
      </c>
      <c r="X81" s="444"/>
      <c r="Y81" s="128">
        <v>4</v>
      </c>
      <c r="Z81" s="24"/>
      <c r="AA81" s="24"/>
    </row>
    <row r="82" spans="1:27" ht="15" hidden="1" customHeight="1">
      <c r="A82" s="30" t="s">
        <v>400</v>
      </c>
      <c r="B82" s="568" t="str">
        <f>B25&amp;"/"&amp;B29</f>
        <v>B/B</v>
      </c>
      <c r="C82" s="47">
        <v>0.34</v>
      </c>
      <c r="D82" s="82"/>
      <c r="E82" s="47">
        <v>0.3</v>
      </c>
      <c r="F82" s="82"/>
      <c r="G82" s="47">
        <v>0.3</v>
      </c>
      <c r="H82" s="82"/>
      <c r="I82" s="47">
        <v>0.3</v>
      </c>
      <c r="J82" s="82"/>
      <c r="K82" s="100">
        <v>0.28000000000000003</v>
      </c>
      <c r="L82" s="123"/>
      <c r="M82" s="124">
        <v>4</v>
      </c>
      <c r="N82" s="583"/>
      <c r="O82" s="203"/>
      <c r="P82" s="32"/>
      <c r="Q82" s="124">
        <v>6</v>
      </c>
      <c r="R82" s="583"/>
      <c r="S82" s="203"/>
      <c r="T82" s="582"/>
      <c r="U82" s="47">
        <v>0.32</v>
      </c>
      <c r="V82" s="82"/>
      <c r="W82" s="47">
        <v>0.28000000000000003</v>
      </c>
      <c r="X82" s="582"/>
      <c r="Y82" s="124">
        <v>4</v>
      </c>
      <c r="Z82" s="44"/>
      <c r="AA82" s="44"/>
    </row>
    <row r="83" spans="1:27" ht="15" customHeight="1">
      <c r="A83" s="224" t="s">
        <v>401</v>
      </c>
      <c r="B83" s="575"/>
      <c r="C83" s="24"/>
      <c r="D83" s="24"/>
      <c r="E83" s="24"/>
      <c r="F83" s="24"/>
      <c r="G83" s="24"/>
      <c r="H83" s="24"/>
      <c r="I83" s="24"/>
      <c r="J83" s="24"/>
      <c r="K83" s="24"/>
      <c r="L83" s="24"/>
      <c r="M83" s="24"/>
      <c r="N83" s="24"/>
      <c r="O83" s="24"/>
      <c r="P83" s="24"/>
      <c r="Q83" s="24"/>
      <c r="R83" s="24"/>
      <c r="S83" s="24"/>
      <c r="T83" s="24"/>
      <c r="U83" s="24"/>
      <c r="V83" s="24"/>
      <c r="W83" s="24"/>
      <c r="X83" s="24"/>
      <c r="Y83" s="24"/>
      <c r="Z83" s="24"/>
      <c r="AA83" s="24"/>
    </row>
    <row r="84" spans="1:27" ht="15" customHeight="1">
      <c r="A84" s="30" t="s">
        <v>74</v>
      </c>
      <c r="B84" s="568" t="str">
        <f>CONCATENATE(B51,"/",B47)</f>
        <v>G/E</v>
      </c>
      <c r="C84" s="122">
        <v>0.1769</v>
      </c>
      <c r="D84" s="582"/>
      <c r="E84" s="576">
        <v>0.24129999999999999</v>
      </c>
      <c r="F84" s="582"/>
      <c r="G84" s="122">
        <v>0.1676</v>
      </c>
      <c r="H84" s="582"/>
      <c r="I84" s="122">
        <v>0.2046</v>
      </c>
      <c r="J84" s="582"/>
      <c r="K84" s="122">
        <v>0.21859999999999999</v>
      </c>
      <c r="L84" s="123"/>
      <c r="M84" s="124">
        <v>-6.44</v>
      </c>
      <c r="N84" s="583"/>
      <c r="O84" s="86"/>
      <c r="P84" s="254"/>
      <c r="Q84" s="124">
        <v>-4.17</v>
      </c>
      <c r="R84" s="583"/>
      <c r="S84" s="86"/>
      <c r="T84" s="582"/>
      <c r="U84" s="122">
        <v>0.18509999999999999</v>
      </c>
      <c r="V84" s="582"/>
      <c r="W84" s="122">
        <v>0.22140000000000001</v>
      </c>
      <c r="X84" s="582"/>
      <c r="Y84" s="124">
        <v>-3.63</v>
      </c>
      <c r="Z84" s="44"/>
      <c r="AA84" s="44"/>
    </row>
    <row r="85" spans="1:27" ht="15" customHeight="1">
      <c r="A85" s="39" t="s">
        <v>402</v>
      </c>
      <c r="B85" s="562" t="str">
        <f>CONCATENATE(B53,"/",B49)</f>
        <v>H/F</v>
      </c>
      <c r="C85" s="126">
        <v>0.19359999999999999</v>
      </c>
      <c r="D85" s="131"/>
      <c r="E85" s="126">
        <v>0.2452</v>
      </c>
      <c r="F85" s="131"/>
      <c r="G85" s="126">
        <v>0.2152</v>
      </c>
      <c r="H85" s="131"/>
      <c r="I85" s="126">
        <v>0.22289999999999999</v>
      </c>
      <c r="J85" s="131"/>
      <c r="K85" s="126">
        <v>0.21890000000000001</v>
      </c>
      <c r="L85" s="127"/>
      <c r="M85" s="128">
        <v>-5.16</v>
      </c>
      <c r="N85" s="349"/>
      <c r="O85" s="102"/>
      <c r="P85" s="162"/>
      <c r="Q85" s="128">
        <v>-2.5299999999999998</v>
      </c>
      <c r="R85" s="349"/>
      <c r="S85" s="102"/>
      <c r="T85" s="444"/>
      <c r="U85" s="126">
        <v>0.2036</v>
      </c>
      <c r="V85" s="131"/>
      <c r="W85" s="126">
        <v>0.22159999999999999</v>
      </c>
      <c r="X85" s="444"/>
      <c r="Y85" s="128">
        <v>-1.8</v>
      </c>
      <c r="Z85" s="24"/>
      <c r="AA85" s="24"/>
    </row>
    <row r="86" spans="1:27" ht="15" customHeight="1">
      <c r="A86" s="330" t="s">
        <v>403</v>
      </c>
      <c r="B86" s="563"/>
      <c r="C86" s="44"/>
      <c r="D86" s="44"/>
      <c r="E86" s="44"/>
      <c r="F86" s="44"/>
      <c r="G86" s="44"/>
      <c r="H86" s="44"/>
      <c r="I86" s="44"/>
      <c r="J86" s="44"/>
      <c r="K86" s="44"/>
      <c r="L86" s="44"/>
      <c r="M86" s="44"/>
      <c r="N86" s="44"/>
      <c r="O86" s="44"/>
      <c r="P86" s="44"/>
      <c r="Q86" s="44"/>
      <c r="R86" s="44"/>
      <c r="S86" s="44"/>
      <c r="T86" s="44"/>
      <c r="U86" s="44"/>
      <c r="V86" s="44"/>
      <c r="W86" s="44"/>
      <c r="X86" s="44"/>
      <c r="Y86" s="44"/>
      <c r="Z86" s="44"/>
      <c r="AA86" s="44"/>
    </row>
    <row r="87" spans="1:27" ht="15" customHeight="1">
      <c r="A87" s="39" t="s">
        <v>404</v>
      </c>
      <c r="B87" s="562" t="s">
        <v>405</v>
      </c>
      <c r="C87" s="158">
        <v>20446</v>
      </c>
      <c r="D87" s="241"/>
      <c r="E87" s="158">
        <v>20223</v>
      </c>
      <c r="F87" s="241"/>
      <c r="G87" s="158">
        <v>20400</v>
      </c>
      <c r="H87" s="241"/>
      <c r="I87" s="158">
        <v>20533</v>
      </c>
      <c r="J87" s="241"/>
      <c r="K87" s="158">
        <v>20420</v>
      </c>
      <c r="L87" s="241"/>
      <c r="M87" s="158">
        <v>223</v>
      </c>
      <c r="N87" s="295"/>
      <c r="O87" s="88">
        <v>0.01</v>
      </c>
      <c r="P87" s="107"/>
      <c r="Q87" s="158">
        <v>26</v>
      </c>
      <c r="R87" s="295"/>
      <c r="S87" s="88">
        <v>0</v>
      </c>
      <c r="T87" s="159"/>
      <c r="U87" s="158">
        <v>20335</v>
      </c>
      <c r="V87" s="241"/>
      <c r="W87" s="161">
        <v>20182</v>
      </c>
      <c r="X87" s="60"/>
      <c r="Y87" s="158">
        <v>153</v>
      </c>
      <c r="Z87" s="295"/>
      <c r="AA87" s="88">
        <v>0.01</v>
      </c>
    </row>
    <row r="88" spans="1:27" ht="15" customHeight="1">
      <c r="A88" s="30" t="s">
        <v>66</v>
      </c>
      <c r="B88" s="568" t="str">
        <f>CONCATENATE(B59,"/",B87)</f>
        <v>K/M</v>
      </c>
      <c r="C88" s="122">
        <v>4.4400000000000002E-2</v>
      </c>
      <c r="D88" s="582"/>
      <c r="E88" s="122">
        <v>2.3999999999999998E-3</v>
      </c>
      <c r="F88" s="582"/>
      <c r="G88" s="122">
        <v>8.3000000000000004E-2</v>
      </c>
      <c r="H88" s="582"/>
      <c r="I88" s="122">
        <v>8.3500000000000005E-2</v>
      </c>
      <c r="J88" s="582"/>
      <c r="K88" s="122">
        <v>8.5400000000000004E-2</v>
      </c>
      <c r="L88" s="582"/>
      <c r="M88" s="124">
        <v>4.2</v>
      </c>
      <c r="N88" s="583"/>
      <c r="O88" s="86"/>
      <c r="P88" s="254"/>
      <c r="Q88" s="124">
        <v>-4.0999999999999996</v>
      </c>
      <c r="R88" s="583"/>
      <c r="S88" s="86"/>
      <c r="T88" s="123"/>
      <c r="U88" s="122">
        <v>2.35E-2</v>
      </c>
      <c r="V88" s="582"/>
      <c r="W88" s="122">
        <v>8.5800000000000001E-2</v>
      </c>
      <c r="X88" s="582"/>
      <c r="Y88" s="124">
        <v>-6.23</v>
      </c>
      <c r="Z88" s="583"/>
      <c r="AA88" s="86"/>
    </row>
    <row r="89" spans="1:27" ht="15" customHeight="1">
      <c r="A89" s="39" t="s">
        <v>406</v>
      </c>
      <c r="B89" s="562" t="str">
        <f>CONCATENATE(B61,"/",B87)</f>
        <v>L/M</v>
      </c>
      <c r="C89" s="168">
        <v>4.6300000000000001E-2</v>
      </c>
      <c r="D89" s="444"/>
      <c r="E89" s="168">
        <v>7.4000000000000003E-3</v>
      </c>
      <c r="F89" s="444"/>
      <c r="G89" s="168">
        <v>8.3599999999999994E-2</v>
      </c>
      <c r="H89" s="444"/>
      <c r="I89" s="168">
        <v>8.4500000000000006E-2</v>
      </c>
      <c r="J89" s="444"/>
      <c r="K89" s="168">
        <v>8.6300000000000002E-2</v>
      </c>
      <c r="L89" s="444"/>
      <c r="M89" s="128">
        <v>3.89</v>
      </c>
      <c r="N89" s="349"/>
      <c r="O89" s="102"/>
      <c r="P89" s="162"/>
      <c r="Q89" s="128">
        <v>-4</v>
      </c>
      <c r="R89" s="349"/>
      <c r="S89" s="102"/>
      <c r="T89" s="127"/>
      <c r="U89" s="168">
        <v>2.69E-2</v>
      </c>
      <c r="V89" s="444"/>
      <c r="W89" s="168">
        <v>8.6699999999999999E-2</v>
      </c>
      <c r="X89" s="444"/>
      <c r="Y89" s="128">
        <v>-5.98</v>
      </c>
      <c r="Z89" s="349"/>
      <c r="AA89" s="102"/>
    </row>
    <row r="90" spans="1:27" ht="26.25" customHeight="1">
      <c r="A90" s="330" t="s">
        <v>407</v>
      </c>
      <c r="B90" s="563"/>
      <c r="C90" s="44"/>
      <c r="D90" s="44"/>
      <c r="E90" s="44"/>
      <c r="F90" s="44"/>
      <c r="G90" s="44"/>
      <c r="H90" s="44"/>
      <c r="I90" s="44"/>
      <c r="J90" s="44"/>
      <c r="K90" s="44"/>
      <c r="L90" s="44"/>
      <c r="M90" s="44"/>
      <c r="N90" s="44"/>
      <c r="O90" s="44"/>
      <c r="P90" s="44"/>
      <c r="Q90" s="44"/>
      <c r="R90" s="44"/>
      <c r="S90" s="44"/>
      <c r="T90" s="44"/>
      <c r="U90" s="44"/>
      <c r="V90" s="44"/>
      <c r="W90" s="44"/>
      <c r="X90" s="44"/>
      <c r="Y90" s="44"/>
      <c r="Z90" s="44"/>
      <c r="AA90" s="44"/>
    </row>
    <row r="91" spans="1:27" ht="15" customHeight="1">
      <c r="A91" s="39" t="s">
        <v>404</v>
      </c>
      <c r="B91" s="562" t="str">
        <f>B87</f>
        <v>M</v>
      </c>
      <c r="C91" s="158">
        <v>20446</v>
      </c>
      <c r="D91" s="241"/>
      <c r="E91" s="158">
        <v>20223</v>
      </c>
      <c r="F91" s="241"/>
      <c r="G91" s="158">
        <v>20400</v>
      </c>
      <c r="H91" s="241"/>
      <c r="I91" s="158">
        <v>20533</v>
      </c>
      <c r="J91" s="241"/>
      <c r="K91" s="158">
        <v>20420</v>
      </c>
      <c r="L91" s="24"/>
      <c r="M91" s="158">
        <v>223</v>
      </c>
      <c r="N91" s="107"/>
      <c r="O91" s="88">
        <v>0.01</v>
      </c>
      <c r="P91" s="107"/>
      <c r="Q91" s="158">
        <v>26</v>
      </c>
      <c r="R91" s="107"/>
      <c r="S91" s="88">
        <v>0</v>
      </c>
      <c r="T91" s="241"/>
      <c r="U91" s="158">
        <v>20335</v>
      </c>
      <c r="V91" s="241"/>
      <c r="W91" s="158">
        <v>20182</v>
      </c>
      <c r="X91" s="60"/>
      <c r="Y91" s="158">
        <v>153</v>
      </c>
      <c r="Z91" s="107"/>
      <c r="AA91" s="88">
        <v>0.01</v>
      </c>
    </row>
    <row r="92" spans="1:27" ht="15" customHeight="1">
      <c r="A92" s="30" t="s">
        <v>408</v>
      </c>
      <c r="B92" s="563"/>
      <c r="C92" s="48">
        <v>7050</v>
      </c>
      <c r="D92" s="85"/>
      <c r="E92" s="48">
        <v>7046</v>
      </c>
      <c r="F92" s="85"/>
      <c r="G92" s="48">
        <v>7044</v>
      </c>
      <c r="H92" s="85"/>
      <c r="I92" s="48">
        <v>7044</v>
      </c>
      <c r="J92" s="85"/>
      <c r="K92" s="48">
        <v>7040</v>
      </c>
      <c r="L92" s="44"/>
      <c r="M92" s="48">
        <v>4</v>
      </c>
      <c r="N92" s="85"/>
      <c r="O92" s="47">
        <v>0</v>
      </c>
      <c r="P92" s="85"/>
      <c r="Q92" s="48">
        <v>10</v>
      </c>
      <c r="R92" s="85"/>
      <c r="S92" s="47">
        <v>0</v>
      </c>
      <c r="T92" s="85"/>
      <c r="U92" s="48">
        <v>7048</v>
      </c>
      <c r="V92" s="85"/>
      <c r="W92" s="48">
        <v>7029</v>
      </c>
      <c r="X92" s="564"/>
      <c r="Y92" s="48">
        <v>19</v>
      </c>
      <c r="Z92" s="85"/>
      <c r="AA92" s="47">
        <v>0</v>
      </c>
    </row>
    <row r="93" spans="1:27" ht="15" customHeight="1">
      <c r="A93" s="39" t="s">
        <v>409</v>
      </c>
      <c r="B93" s="575"/>
      <c r="C93" s="49">
        <v>65</v>
      </c>
      <c r="D93" s="107"/>
      <c r="E93" s="49">
        <v>67</v>
      </c>
      <c r="F93" s="107"/>
      <c r="G93" s="49">
        <v>69</v>
      </c>
      <c r="H93" s="107"/>
      <c r="I93" s="49">
        <v>73</v>
      </c>
      <c r="J93" s="107"/>
      <c r="K93" s="49">
        <v>80</v>
      </c>
      <c r="L93" s="24"/>
      <c r="M93" s="49">
        <v>-2</v>
      </c>
      <c r="N93" s="107"/>
      <c r="O93" s="42">
        <v>-0.03</v>
      </c>
      <c r="P93" s="107"/>
      <c r="Q93" s="49">
        <v>-15</v>
      </c>
      <c r="R93" s="107"/>
      <c r="S93" s="42">
        <v>-0.19</v>
      </c>
      <c r="T93" s="107"/>
      <c r="U93" s="49">
        <v>66</v>
      </c>
      <c r="V93" s="107"/>
      <c r="W93" s="49">
        <v>69</v>
      </c>
      <c r="X93" s="295"/>
      <c r="Y93" s="49">
        <v>-3</v>
      </c>
      <c r="Z93" s="107"/>
      <c r="AA93" s="42">
        <v>-0.04</v>
      </c>
    </row>
    <row r="94" spans="1:27" ht="15" customHeight="1">
      <c r="A94" s="30" t="s">
        <v>410</v>
      </c>
      <c r="B94" s="563"/>
      <c r="C94" s="163">
        <v>375</v>
      </c>
      <c r="D94" s="85"/>
      <c r="E94" s="163">
        <v>374</v>
      </c>
      <c r="F94" s="85"/>
      <c r="G94" s="163">
        <v>373</v>
      </c>
      <c r="H94" s="85"/>
      <c r="I94" s="163">
        <v>372</v>
      </c>
      <c r="J94" s="85"/>
      <c r="K94" s="163">
        <v>370</v>
      </c>
      <c r="L94" s="44"/>
      <c r="M94" s="163">
        <v>1</v>
      </c>
      <c r="N94" s="85"/>
      <c r="O94" s="47">
        <v>0</v>
      </c>
      <c r="P94" s="85"/>
      <c r="Q94" s="163">
        <v>5</v>
      </c>
      <c r="R94" s="85"/>
      <c r="S94" s="47">
        <v>0.01</v>
      </c>
      <c r="T94" s="85"/>
      <c r="U94" s="163">
        <v>374</v>
      </c>
      <c r="V94" s="585"/>
      <c r="W94" s="163">
        <v>369</v>
      </c>
      <c r="X94" s="564"/>
      <c r="Y94" s="163">
        <v>5</v>
      </c>
      <c r="Z94" s="85"/>
      <c r="AA94" s="47">
        <v>0.01</v>
      </c>
    </row>
    <row r="95" spans="1:27" ht="15" customHeight="1">
      <c r="A95" s="39" t="s">
        <v>411</v>
      </c>
      <c r="B95" s="562" t="s">
        <v>412</v>
      </c>
      <c r="C95" s="112">
        <v>13706</v>
      </c>
      <c r="D95" s="407"/>
      <c r="E95" s="112">
        <v>13484</v>
      </c>
      <c r="F95" s="407"/>
      <c r="G95" s="112">
        <v>13660</v>
      </c>
      <c r="H95" s="407"/>
      <c r="I95" s="112">
        <v>13788</v>
      </c>
      <c r="J95" s="407"/>
      <c r="K95" s="112">
        <v>13670</v>
      </c>
      <c r="L95" s="241"/>
      <c r="M95" s="112">
        <v>222</v>
      </c>
      <c r="N95" s="107"/>
      <c r="O95" s="88">
        <v>0.02</v>
      </c>
      <c r="P95" s="107"/>
      <c r="Q95" s="112">
        <v>36</v>
      </c>
      <c r="R95" s="107"/>
      <c r="S95" s="88">
        <v>0</v>
      </c>
      <c r="T95" s="407"/>
      <c r="U95" s="112">
        <v>13595</v>
      </c>
      <c r="V95" s="407"/>
      <c r="W95" s="112">
        <v>13453</v>
      </c>
      <c r="X95" s="408"/>
      <c r="Y95" s="112">
        <v>142</v>
      </c>
      <c r="Z95" s="107"/>
      <c r="AA95" s="88">
        <v>0.01</v>
      </c>
    </row>
    <row r="96" spans="1:27" ht="15" customHeight="1">
      <c r="A96" s="30" t="s">
        <v>413</v>
      </c>
      <c r="B96" s="568" t="str">
        <f>CONCATENATE(B59,"/",B95)</f>
        <v>K/N</v>
      </c>
      <c r="C96" s="586">
        <v>6.6199999999999995E-2</v>
      </c>
      <c r="D96" s="582"/>
      <c r="E96" s="586">
        <v>3.5999999999999999E-3</v>
      </c>
      <c r="F96" s="582"/>
      <c r="G96" s="586">
        <v>0.1239</v>
      </c>
      <c r="H96" s="582"/>
      <c r="I96" s="586">
        <v>0.1244</v>
      </c>
      <c r="J96" s="582"/>
      <c r="K96" s="586">
        <v>0.1275</v>
      </c>
      <c r="L96" s="44"/>
      <c r="M96" s="587">
        <v>6.26</v>
      </c>
      <c r="N96" s="583"/>
      <c r="O96" s="86"/>
      <c r="P96" s="254"/>
      <c r="Q96" s="587">
        <v>-6.13</v>
      </c>
      <c r="R96" s="583"/>
      <c r="S96" s="86"/>
      <c r="T96" s="582"/>
      <c r="U96" s="586">
        <v>3.5099999999999999E-2</v>
      </c>
      <c r="V96" s="582"/>
      <c r="W96" s="586">
        <v>0.12870000000000001</v>
      </c>
      <c r="X96" s="582"/>
      <c r="Y96" s="587">
        <v>-9.36</v>
      </c>
      <c r="Z96" s="583"/>
      <c r="AA96" s="86"/>
    </row>
    <row r="97" spans="1:27" ht="15" customHeight="1">
      <c r="A97" s="39" t="s">
        <v>414</v>
      </c>
      <c r="B97" s="562" t="str">
        <f>CONCATENATE(B61,"/",B95)</f>
        <v>L/N</v>
      </c>
      <c r="C97" s="126">
        <v>6.9000000000000006E-2</v>
      </c>
      <c r="D97" s="131"/>
      <c r="E97" s="126">
        <v>1.0999999999999999E-2</v>
      </c>
      <c r="F97" s="131"/>
      <c r="G97" s="126">
        <v>0.1249</v>
      </c>
      <c r="H97" s="131"/>
      <c r="I97" s="126">
        <v>0.1258</v>
      </c>
      <c r="J97" s="131"/>
      <c r="K97" s="126">
        <v>0.12889999999999999</v>
      </c>
      <c r="L97" s="24"/>
      <c r="M97" s="128">
        <v>5.8</v>
      </c>
      <c r="N97" s="349"/>
      <c r="O97" s="102"/>
      <c r="P97" s="162"/>
      <c r="Q97" s="128">
        <v>-5.99</v>
      </c>
      <c r="R97" s="349"/>
      <c r="S97" s="102"/>
      <c r="T97" s="444"/>
      <c r="U97" s="126">
        <v>4.0300000000000002E-2</v>
      </c>
      <c r="V97" s="131"/>
      <c r="W97" s="126">
        <v>0.13</v>
      </c>
      <c r="X97" s="444"/>
      <c r="Y97" s="128">
        <v>-8.9700000000000006</v>
      </c>
      <c r="Z97" s="349"/>
      <c r="AA97" s="102"/>
    </row>
    <row r="98" spans="1:27" ht="15" customHeight="1">
      <c r="A98" s="330" t="s">
        <v>415</v>
      </c>
      <c r="B98" s="563"/>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1:27" ht="15" customHeight="1">
      <c r="A99" s="39" t="s">
        <v>416</v>
      </c>
      <c r="B99" s="562" t="s">
        <v>417</v>
      </c>
      <c r="C99" s="158">
        <v>179793</v>
      </c>
      <c r="D99" s="241"/>
      <c r="E99" s="158">
        <v>167177</v>
      </c>
      <c r="F99" s="241"/>
      <c r="G99" s="158">
        <v>164646</v>
      </c>
      <c r="H99" s="241"/>
      <c r="I99" s="158">
        <v>162110</v>
      </c>
      <c r="J99" s="60"/>
      <c r="K99" s="158">
        <v>161489</v>
      </c>
      <c r="L99" s="24"/>
      <c r="M99" s="158">
        <v>12616</v>
      </c>
      <c r="N99" s="295"/>
      <c r="O99" s="88">
        <v>0.08</v>
      </c>
      <c r="P99" s="107"/>
      <c r="Q99" s="161">
        <v>18304</v>
      </c>
      <c r="R99" s="107"/>
      <c r="S99" s="88">
        <v>0.11</v>
      </c>
      <c r="T99" s="241"/>
      <c r="U99" s="158">
        <v>173485</v>
      </c>
      <c r="V99" s="241"/>
      <c r="W99" s="158">
        <v>160955</v>
      </c>
      <c r="X99" s="60"/>
      <c r="Y99" s="161">
        <v>12530</v>
      </c>
      <c r="Z99" s="107"/>
      <c r="AA99" s="88">
        <v>0.08</v>
      </c>
    </row>
    <row r="100" spans="1:27" ht="15" customHeight="1">
      <c r="A100" s="30" t="s">
        <v>70</v>
      </c>
      <c r="B100" s="568" t="str">
        <f>CONCATENATE(B55,"/",B99)</f>
        <v>I/O</v>
      </c>
      <c r="C100" s="122">
        <v>5.7000000000000002E-3</v>
      </c>
      <c r="D100" s="583"/>
      <c r="E100" s="122">
        <v>8.0000000000000004E-4</v>
      </c>
      <c r="F100" s="583"/>
      <c r="G100" s="122">
        <v>1.0800000000000001E-2</v>
      </c>
      <c r="H100" s="583"/>
      <c r="I100" s="122">
        <v>1.0999999999999999E-2</v>
      </c>
      <c r="J100" s="583"/>
      <c r="K100" s="122">
        <v>1.1299999999999999E-2</v>
      </c>
      <c r="L100" s="44"/>
      <c r="M100" s="124">
        <v>0.49</v>
      </c>
      <c r="N100" s="583"/>
      <c r="O100" s="86"/>
      <c r="P100" s="254"/>
      <c r="Q100" s="124">
        <v>-0.56000000000000005</v>
      </c>
      <c r="R100" s="583"/>
      <c r="S100" s="86"/>
      <c r="T100" s="583"/>
      <c r="U100" s="122">
        <v>3.3E-3</v>
      </c>
      <c r="V100" s="583"/>
      <c r="W100" s="122">
        <v>1.12E-2</v>
      </c>
      <c r="X100" s="583"/>
      <c r="Y100" s="124">
        <v>-0.79</v>
      </c>
      <c r="Z100" s="583"/>
      <c r="AA100" s="86"/>
    </row>
    <row r="101" spans="1:27" ht="29.25" customHeight="1">
      <c r="A101" s="39" t="s">
        <v>418</v>
      </c>
      <c r="B101" s="562" t="str">
        <f>CONCATENATE(B57,"/",B99)</f>
        <v>J/O</v>
      </c>
      <c r="C101" s="126">
        <v>5.8999999999999999E-3</v>
      </c>
      <c r="D101" s="140"/>
      <c r="E101" s="126">
        <v>1.4E-3</v>
      </c>
      <c r="F101" s="140"/>
      <c r="G101" s="126">
        <v>1.09E-2</v>
      </c>
      <c r="H101" s="140"/>
      <c r="I101" s="126">
        <v>1.11E-2</v>
      </c>
      <c r="J101" s="140"/>
      <c r="K101" s="126">
        <v>1.14E-2</v>
      </c>
      <c r="L101" s="24"/>
      <c r="M101" s="128">
        <v>0.45</v>
      </c>
      <c r="N101" s="349"/>
      <c r="O101" s="102"/>
      <c r="P101" s="162"/>
      <c r="Q101" s="128">
        <v>-0.55000000000000004</v>
      </c>
      <c r="R101" s="349"/>
      <c r="S101" s="102"/>
      <c r="T101" s="349"/>
      <c r="U101" s="126">
        <v>3.7000000000000002E-3</v>
      </c>
      <c r="V101" s="140"/>
      <c r="W101" s="126">
        <v>1.1299999999999999E-2</v>
      </c>
      <c r="X101" s="349"/>
      <c r="Y101" s="128">
        <v>-0.76</v>
      </c>
      <c r="Z101" s="349"/>
      <c r="AA101" s="102"/>
    </row>
    <row r="111" spans="1:27" ht="17.45" customHeight="1">
      <c r="A111" s="719" t="s">
        <v>351</v>
      </c>
      <c r="B111" s="720"/>
      <c r="C111" s="720"/>
      <c r="D111" s="712"/>
      <c r="E111" s="720"/>
      <c r="F111" s="712"/>
      <c r="G111" s="720"/>
      <c r="H111" s="712"/>
      <c r="I111" s="720"/>
      <c r="J111" s="712"/>
      <c r="K111" s="720"/>
      <c r="L111" s="720"/>
      <c r="M111" s="720"/>
      <c r="N111" s="720"/>
      <c r="O111" s="720"/>
      <c r="P111" s="720"/>
      <c r="Q111" s="720"/>
      <c r="R111" s="720"/>
      <c r="S111" s="720"/>
      <c r="T111" s="720"/>
      <c r="U111" s="720"/>
      <c r="V111" s="720"/>
      <c r="W111" s="720"/>
      <c r="X111" s="720"/>
      <c r="Y111" s="720"/>
      <c r="Z111" s="720"/>
      <c r="AA111" s="720"/>
    </row>
    <row r="112" spans="1:27" ht="17.45" customHeight="1">
      <c r="A112" s="719" t="s">
        <v>18</v>
      </c>
      <c r="B112" s="720"/>
      <c r="C112" s="720"/>
      <c r="D112" s="712"/>
      <c r="E112" s="720"/>
      <c r="F112" s="712"/>
      <c r="G112" s="720"/>
      <c r="H112" s="712"/>
      <c r="I112" s="720"/>
      <c r="J112" s="712"/>
      <c r="K112" s="720"/>
      <c r="L112" s="720"/>
      <c r="M112" s="720"/>
      <c r="N112" s="720"/>
      <c r="O112" s="720"/>
      <c r="P112" s="720"/>
      <c r="Q112" s="720"/>
      <c r="R112" s="720"/>
      <c r="S112" s="720"/>
      <c r="T112" s="720"/>
      <c r="U112" s="720"/>
      <c r="V112" s="720"/>
      <c r="W112" s="720"/>
      <c r="X112" s="720"/>
      <c r="Y112" s="720"/>
      <c r="Z112" s="720"/>
      <c r="AA112" s="720"/>
    </row>
    <row r="113" spans="1:27" ht="16.350000000000001" customHeight="1">
      <c r="A113" s="24"/>
      <c r="B113" s="23"/>
      <c r="C113" s="649" t="s">
        <v>19</v>
      </c>
      <c r="D113" s="655"/>
      <c r="E113" s="718"/>
      <c r="F113" s="655"/>
      <c r="G113" s="718"/>
      <c r="H113" s="655"/>
      <c r="I113" s="718"/>
      <c r="J113" s="655"/>
      <c r="K113" s="718"/>
      <c r="L113" s="718"/>
      <c r="M113" s="718"/>
      <c r="N113" s="718"/>
      <c r="O113" s="718"/>
      <c r="P113" s="718"/>
      <c r="Q113" s="718"/>
      <c r="R113" s="718"/>
      <c r="S113" s="718"/>
      <c r="T113" s="18"/>
      <c r="U113" s="649" t="s">
        <v>20</v>
      </c>
      <c r="V113" s="718"/>
      <c r="W113" s="718"/>
      <c r="X113" s="718"/>
      <c r="Y113" s="718"/>
      <c r="Z113" s="718"/>
      <c r="AA113" s="718"/>
    </row>
    <row r="114" spans="1:27" ht="16.350000000000001" customHeight="1">
      <c r="A114" s="24"/>
      <c r="B114" s="23"/>
      <c r="C114" s="19" t="s">
        <v>21</v>
      </c>
      <c r="D114" s="19" t="s">
        <v>21</v>
      </c>
      <c r="E114" s="19" t="s">
        <v>21</v>
      </c>
      <c r="F114" s="378"/>
      <c r="G114" s="20" t="s">
        <v>21</v>
      </c>
      <c r="H114" s="20" t="s">
        <v>21</v>
      </c>
      <c r="I114" s="20" t="s">
        <v>21</v>
      </c>
      <c r="J114" s="20" t="s">
        <v>21</v>
      </c>
      <c r="K114" s="20" t="s">
        <v>21</v>
      </c>
      <c r="L114" s="19" t="s">
        <v>21</v>
      </c>
      <c r="M114" s="649" t="s">
        <v>22</v>
      </c>
      <c r="N114" s="718"/>
      <c r="O114" s="718"/>
      <c r="P114" s="718"/>
      <c r="Q114" s="718"/>
      <c r="R114" s="718"/>
      <c r="S114" s="718"/>
      <c r="T114" s="19" t="s">
        <v>21</v>
      </c>
      <c r="U114" s="19" t="s">
        <v>21</v>
      </c>
      <c r="V114" s="19" t="s">
        <v>21</v>
      </c>
      <c r="W114" s="19" t="s">
        <v>21</v>
      </c>
      <c r="X114" s="19" t="s">
        <v>21</v>
      </c>
      <c r="Y114" s="656" t="s">
        <v>23</v>
      </c>
      <c r="Z114" s="721"/>
      <c r="AA114" s="721"/>
    </row>
    <row r="115" spans="1:27" ht="16.350000000000001" customHeight="1">
      <c r="A115" s="24"/>
      <c r="B115" s="64"/>
      <c r="C115" s="17" t="s">
        <v>24</v>
      </c>
      <c r="D115" s="19" t="s">
        <v>21</v>
      </c>
      <c r="E115" s="17" t="s">
        <v>25</v>
      </c>
      <c r="F115" s="19" t="s">
        <v>21</v>
      </c>
      <c r="G115" s="17" t="s">
        <v>26</v>
      </c>
      <c r="H115" s="19" t="s">
        <v>21</v>
      </c>
      <c r="I115" s="17" t="s">
        <v>27</v>
      </c>
      <c r="J115" s="19" t="s">
        <v>21</v>
      </c>
      <c r="K115" s="17" t="s">
        <v>28</v>
      </c>
      <c r="L115" s="19" t="s">
        <v>21</v>
      </c>
      <c r="M115" s="656" t="s">
        <v>25</v>
      </c>
      <c r="N115" s="718"/>
      <c r="O115" s="718"/>
      <c r="P115" s="19" t="s">
        <v>21</v>
      </c>
      <c r="Q115" s="649" t="s">
        <v>28</v>
      </c>
      <c r="R115" s="718"/>
      <c r="S115" s="718"/>
      <c r="T115" s="19" t="s">
        <v>21</v>
      </c>
      <c r="U115" s="17" t="s">
        <v>29</v>
      </c>
      <c r="V115" s="19" t="s">
        <v>21</v>
      </c>
      <c r="W115" s="17" t="s">
        <v>30</v>
      </c>
      <c r="X115" s="17" t="s">
        <v>21</v>
      </c>
      <c r="Y115" s="649" t="s">
        <v>30</v>
      </c>
      <c r="Z115" s="718"/>
      <c r="AA115" s="718"/>
    </row>
    <row r="116" spans="1:27" ht="16.350000000000001" customHeight="1">
      <c r="A116" s="24"/>
      <c r="B116" s="584"/>
      <c r="C116" s="616"/>
      <c r="D116" s="19"/>
      <c r="E116" s="616"/>
      <c r="F116" s="19"/>
      <c r="G116" s="616"/>
      <c r="H116" s="19"/>
      <c r="I116" s="616"/>
      <c r="J116" s="19"/>
      <c r="K116" s="616"/>
      <c r="L116" s="19"/>
      <c r="M116" s="21" t="s">
        <v>62</v>
      </c>
      <c r="N116" s="617"/>
      <c r="O116" s="561" t="s">
        <v>32</v>
      </c>
      <c r="P116" s="19" t="s">
        <v>21</v>
      </c>
      <c r="Q116" s="17" t="s">
        <v>62</v>
      </c>
      <c r="R116" s="617"/>
      <c r="S116" s="561" t="s">
        <v>32</v>
      </c>
      <c r="T116" s="19"/>
      <c r="U116" s="616"/>
      <c r="V116" s="19"/>
      <c r="W116" s="616"/>
      <c r="X116" s="616"/>
      <c r="Y116" s="17" t="s">
        <v>62</v>
      </c>
      <c r="Z116" s="617" t="s">
        <v>21</v>
      </c>
      <c r="AA116" s="561" t="s">
        <v>32</v>
      </c>
    </row>
    <row r="117" spans="1:27" ht="26.25" customHeight="1">
      <c r="A117" s="330" t="s">
        <v>419</v>
      </c>
      <c r="B117" s="563"/>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1:27" ht="15" customHeight="1">
      <c r="A118" s="39" t="s">
        <v>416</v>
      </c>
      <c r="B118" s="562" t="s">
        <v>420</v>
      </c>
      <c r="C118" s="158">
        <f>C99</f>
        <v>179793</v>
      </c>
      <c r="D118" s="407"/>
      <c r="E118" s="158">
        <f>E99</f>
        <v>167177</v>
      </c>
      <c r="F118" s="407"/>
      <c r="G118" s="158">
        <f>G99</f>
        <v>164646</v>
      </c>
      <c r="H118" s="407"/>
      <c r="I118" s="158">
        <f>I99</f>
        <v>162110</v>
      </c>
      <c r="J118" s="407"/>
      <c r="K118" s="158">
        <f>K99</f>
        <v>161489</v>
      </c>
      <c r="L118" s="24"/>
      <c r="M118" s="158">
        <f>C118-E118</f>
        <v>12616</v>
      </c>
      <c r="N118" s="107"/>
      <c r="O118" s="88">
        <f>IF(AND(E118=0,M118&lt;&gt;0),"1",IFERROR(IF(ABS(M118)/ABS(E118)&gt;2.5,"NM",IFERROR(+M118/E118,0)),0))</f>
        <v>7.5464926395377357E-2</v>
      </c>
      <c r="P118" s="107"/>
      <c r="Q118" s="158">
        <f>C118-K118</f>
        <v>18304</v>
      </c>
      <c r="R118" s="107"/>
      <c r="S118" s="88">
        <f>IF(AND(K118=0,Q118&lt;&gt;0),"1",IFERROR(IF(ABS(Q118)/ABS(K118)&gt;2.5,"NM",IFERROR(+Q118/K118,0)),0))</f>
        <v>0.11334518140554466</v>
      </c>
      <c r="T118" s="241"/>
      <c r="U118" s="158">
        <f>U99</f>
        <v>173485</v>
      </c>
      <c r="V118" s="241"/>
      <c r="W118" s="158">
        <f>W99</f>
        <v>160955</v>
      </c>
      <c r="X118" s="60"/>
      <c r="Y118" s="158">
        <f>U118-W118</f>
        <v>12530</v>
      </c>
      <c r="Z118" s="107"/>
      <c r="AA118" s="88">
        <f>IF(AND(W118=0,Y118&lt;&gt;0),"1",IFERROR(IF(ABS(Y118)/ABS(W118)&gt;2.5,"NM",IFERROR(+Y118/W118,0)),0))</f>
        <v>7.7847845671150315E-2</v>
      </c>
    </row>
    <row r="119" spans="1:27" ht="15" customHeight="1">
      <c r="A119" s="30" t="s">
        <v>408</v>
      </c>
      <c r="B119" s="563"/>
      <c r="C119" s="48">
        <v>7050</v>
      </c>
      <c r="D119" s="85"/>
      <c r="E119" s="48">
        <v>7046</v>
      </c>
      <c r="F119" s="85"/>
      <c r="G119" s="48">
        <v>7044</v>
      </c>
      <c r="H119" s="85"/>
      <c r="I119" s="48">
        <v>7044</v>
      </c>
      <c r="J119" s="85"/>
      <c r="K119" s="48">
        <v>7040</v>
      </c>
      <c r="L119" s="44"/>
      <c r="M119" s="48">
        <v>4</v>
      </c>
      <c r="N119" s="85"/>
      <c r="O119" s="47">
        <v>0</v>
      </c>
      <c r="P119" s="85"/>
      <c r="Q119" s="48">
        <v>10</v>
      </c>
      <c r="R119" s="85"/>
      <c r="S119" s="47">
        <v>0</v>
      </c>
      <c r="T119" s="85"/>
      <c r="U119" s="48">
        <v>7048</v>
      </c>
      <c r="V119" s="85"/>
      <c r="W119" s="48">
        <v>7029</v>
      </c>
      <c r="X119" s="564"/>
      <c r="Y119" s="48">
        <v>19</v>
      </c>
      <c r="Z119" s="85"/>
      <c r="AA119" s="47">
        <v>0</v>
      </c>
    </row>
    <row r="120" spans="1:27" ht="15" customHeight="1">
      <c r="A120" s="39" t="s">
        <v>409</v>
      </c>
      <c r="B120" s="562"/>
      <c r="C120" s="49">
        <v>65</v>
      </c>
      <c r="D120" s="107"/>
      <c r="E120" s="49">
        <v>67</v>
      </c>
      <c r="F120" s="107"/>
      <c r="G120" s="49">
        <v>69</v>
      </c>
      <c r="H120" s="107"/>
      <c r="I120" s="49">
        <v>73</v>
      </c>
      <c r="J120" s="107"/>
      <c r="K120" s="49">
        <v>80</v>
      </c>
      <c r="L120" s="24"/>
      <c r="M120" s="49">
        <v>-2</v>
      </c>
      <c r="N120" s="107"/>
      <c r="O120" s="42">
        <v>-0.03</v>
      </c>
      <c r="P120" s="107"/>
      <c r="Q120" s="49">
        <v>-15</v>
      </c>
      <c r="R120" s="107"/>
      <c r="S120" s="42">
        <v>-0.19</v>
      </c>
      <c r="T120" s="107"/>
      <c r="U120" s="49">
        <v>66</v>
      </c>
      <c r="V120" s="107"/>
      <c r="W120" s="49">
        <v>69</v>
      </c>
      <c r="X120" s="295"/>
      <c r="Y120" s="49">
        <v>-3</v>
      </c>
      <c r="Z120" s="107"/>
      <c r="AA120" s="42">
        <v>-0.04</v>
      </c>
    </row>
    <row r="121" spans="1:27" ht="15" customHeight="1">
      <c r="A121" s="30" t="s">
        <v>410</v>
      </c>
      <c r="B121" s="563"/>
      <c r="C121" s="163">
        <v>375</v>
      </c>
      <c r="D121" s="85"/>
      <c r="E121" s="163">
        <v>374</v>
      </c>
      <c r="F121" s="85"/>
      <c r="G121" s="163">
        <v>373</v>
      </c>
      <c r="H121" s="85"/>
      <c r="I121" s="163">
        <v>372</v>
      </c>
      <c r="J121" s="85"/>
      <c r="K121" s="163">
        <v>370</v>
      </c>
      <c r="L121" s="44"/>
      <c r="M121" s="163">
        <v>1</v>
      </c>
      <c r="N121" s="85"/>
      <c r="O121" s="47">
        <v>0</v>
      </c>
      <c r="P121" s="85"/>
      <c r="Q121" s="163">
        <v>5</v>
      </c>
      <c r="R121" s="85"/>
      <c r="S121" s="47">
        <v>0.01</v>
      </c>
      <c r="T121" s="85"/>
      <c r="U121" s="163">
        <v>374</v>
      </c>
      <c r="V121" s="85"/>
      <c r="W121" s="163">
        <v>369</v>
      </c>
      <c r="X121" s="564"/>
      <c r="Y121" s="163">
        <v>5</v>
      </c>
      <c r="Z121" s="85"/>
      <c r="AA121" s="47">
        <v>0.01</v>
      </c>
    </row>
    <row r="122" spans="1:27" ht="15" customHeight="1" thickBot="1">
      <c r="A122" s="39" t="s">
        <v>421</v>
      </c>
      <c r="B122" s="562" t="s">
        <v>422</v>
      </c>
      <c r="C122" s="112">
        <f>IFERROR(C118-C119-C120+C121,"X")</f>
        <v>173053</v>
      </c>
      <c r="D122" s="407"/>
      <c r="E122" s="112">
        <f>E118-E119-E120+E121</f>
        <v>160438</v>
      </c>
      <c r="F122" s="407"/>
      <c r="G122" s="112">
        <f>G118-G119-G120+G121</f>
        <v>157906</v>
      </c>
      <c r="H122" s="407"/>
      <c r="I122" s="112">
        <f>I118-I119-I120+I121</f>
        <v>155365</v>
      </c>
      <c r="J122" s="407"/>
      <c r="K122" s="112">
        <f>K118-K119-K120+K121</f>
        <v>154739</v>
      </c>
      <c r="L122" s="241"/>
      <c r="M122" s="112">
        <f>C122-E122</f>
        <v>12615</v>
      </c>
      <c r="N122" s="107"/>
      <c r="O122" s="88">
        <f>IF(AND(E122=0,M122&lt;&gt;0),"1",IFERROR(IF(ABS(M122)/ABS(E122)&gt;2.5,"NM",IFERROR(+M122/E122,0)),0))</f>
        <v>7.8628504469016064E-2</v>
      </c>
      <c r="P122" s="107"/>
      <c r="Q122" s="112">
        <f>C122-K122</f>
        <v>18314</v>
      </c>
      <c r="R122" s="107"/>
      <c r="S122" s="88">
        <f>IF(AND(K122=0,Q122&lt;&gt;0),"1",IFERROR(IF(ABS(Q122)/ABS(K122)&gt;2.5,"NM",IFERROR(+Q122/K122,0)),0))</f>
        <v>0.11835413179612121</v>
      </c>
      <c r="T122" s="407"/>
      <c r="U122" s="112">
        <f>IFERROR(U118-U119-U120+U121,"X")</f>
        <v>166745</v>
      </c>
      <c r="V122" s="407"/>
      <c r="W122" s="112">
        <f>W118-W119-W120+W121</f>
        <v>154226</v>
      </c>
      <c r="X122" s="408"/>
      <c r="Y122" s="112">
        <f>U122-W122</f>
        <v>12519</v>
      </c>
      <c r="Z122" s="107"/>
      <c r="AA122" s="88">
        <f>IF(AND(W122=0,Y122&lt;&gt;0),"1",IFERROR(IF(ABS(Y122)/ABS(W122)&gt;2.5,"NM",IFERROR(+Y122/W122,0)),0))</f>
        <v>8.1173083656452219E-2</v>
      </c>
    </row>
    <row r="123" spans="1:27" ht="15" customHeight="1" thickTop="1">
      <c r="A123" s="30" t="s">
        <v>423</v>
      </c>
      <c r="B123" s="618" t="str">
        <f>CONCATENATE(B55,"/",B122)</f>
        <v>I/Q</v>
      </c>
      <c r="C123" s="586">
        <v>5.8999999999999999E-3</v>
      </c>
      <c r="D123" s="582"/>
      <c r="E123" s="586">
        <v>8.9999999999999998E-4</v>
      </c>
      <c r="F123" s="582"/>
      <c r="G123" s="586">
        <v>1.1299999999999999E-2</v>
      </c>
      <c r="H123" s="582"/>
      <c r="I123" s="586">
        <v>1.15E-2</v>
      </c>
      <c r="J123" s="582"/>
      <c r="K123" s="586">
        <v>1.17E-2</v>
      </c>
      <c r="L123" s="123"/>
      <c r="M123" s="587">
        <v>0.5</v>
      </c>
      <c r="N123" s="583"/>
      <c r="O123" s="86"/>
      <c r="P123" s="254"/>
      <c r="Q123" s="587">
        <v>-0.57999999999999996</v>
      </c>
      <c r="R123" s="583"/>
      <c r="S123" s="86"/>
      <c r="T123" s="582"/>
      <c r="U123" s="586">
        <v>3.5000000000000001E-3</v>
      </c>
      <c r="V123" s="582"/>
      <c r="W123" s="586">
        <v>1.17E-2</v>
      </c>
      <c r="X123" s="582"/>
      <c r="Y123" s="587">
        <v>-0.82</v>
      </c>
      <c r="Z123" s="583"/>
      <c r="AA123" s="86"/>
    </row>
    <row r="124" spans="1:27" ht="15" customHeight="1">
      <c r="A124" s="39" t="s">
        <v>424</v>
      </c>
      <c r="B124" s="562" t="str">
        <f>CONCATENATE(B57,"/",B122)</f>
        <v>J/Q</v>
      </c>
      <c r="C124" s="126">
        <v>6.1000000000000004E-3</v>
      </c>
      <c r="D124" s="131"/>
      <c r="E124" s="126">
        <v>1.5E-3</v>
      </c>
      <c r="F124" s="131"/>
      <c r="G124" s="126">
        <v>1.14E-2</v>
      </c>
      <c r="H124" s="131"/>
      <c r="I124" s="126">
        <v>1.1599999999999999E-2</v>
      </c>
      <c r="J124" s="131"/>
      <c r="K124" s="126">
        <v>1.1900000000000001E-2</v>
      </c>
      <c r="L124" s="127"/>
      <c r="M124" s="128">
        <v>0.46</v>
      </c>
      <c r="N124" s="349"/>
      <c r="O124" s="102"/>
      <c r="P124" s="162"/>
      <c r="Q124" s="128">
        <v>-0.57999999999999996</v>
      </c>
      <c r="R124" s="349"/>
      <c r="S124" s="102"/>
      <c r="T124" s="444"/>
      <c r="U124" s="168">
        <v>3.8999999999999998E-3</v>
      </c>
      <c r="V124" s="444"/>
      <c r="W124" s="126">
        <v>1.18E-2</v>
      </c>
      <c r="X124" s="444"/>
      <c r="Y124" s="128">
        <v>-0.79</v>
      </c>
      <c r="Z124" s="349"/>
      <c r="AA124" s="102"/>
    </row>
    <row r="125" spans="1:27" ht="22.5" customHeight="1">
      <c r="A125" s="44" t="s">
        <v>425</v>
      </c>
      <c r="B125" s="563"/>
      <c r="C125" s="44"/>
      <c r="D125" s="44"/>
      <c r="E125" s="44"/>
      <c r="F125" s="44"/>
      <c r="G125" s="44"/>
      <c r="H125" s="44"/>
      <c r="I125" s="44"/>
      <c r="J125" s="44"/>
      <c r="K125" s="44"/>
      <c r="L125" s="44"/>
      <c r="M125" s="120"/>
      <c r="N125" s="574"/>
      <c r="O125" s="120"/>
      <c r="P125" s="30"/>
      <c r="Q125" s="120"/>
      <c r="R125" s="574"/>
      <c r="S125" s="120"/>
      <c r="T125" s="30"/>
      <c r="U125" s="30"/>
      <c r="V125" s="30"/>
      <c r="W125" s="30"/>
      <c r="X125" s="315"/>
      <c r="Y125" s="120"/>
      <c r="Z125" s="121"/>
      <c r="AA125" s="120"/>
    </row>
    <row r="126" spans="1:27" ht="15" customHeight="1">
      <c r="A126" s="224" t="s">
        <v>426</v>
      </c>
      <c r="B126" s="562" t="s">
        <v>427</v>
      </c>
      <c r="C126" s="619">
        <v>426824594</v>
      </c>
      <c r="D126" s="24"/>
      <c r="E126" s="619">
        <v>426586533</v>
      </c>
      <c r="F126" s="619"/>
      <c r="G126" s="619">
        <v>433121083</v>
      </c>
      <c r="H126" s="619"/>
      <c r="I126" s="619">
        <v>443913525</v>
      </c>
      <c r="J126" s="619"/>
      <c r="K126" s="619">
        <v>457903826</v>
      </c>
      <c r="L126" s="619"/>
      <c r="M126" s="619">
        <v>238061</v>
      </c>
      <c r="N126" s="24"/>
      <c r="O126" s="619">
        <v>0</v>
      </c>
      <c r="P126" s="24"/>
      <c r="Q126" s="619">
        <v>-31079232</v>
      </c>
      <c r="R126" s="24"/>
      <c r="S126" s="624">
        <v>-7.0000000000000007E-2</v>
      </c>
      <c r="T126" s="24"/>
      <c r="U126" s="619">
        <v>426824594</v>
      </c>
      <c r="V126" s="619"/>
      <c r="W126" s="619">
        <v>457903826</v>
      </c>
      <c r="X126" s="24"/>
      <c r="Y126" s="619">
        <v>-31079232</v>
      </c>
      <c r="Z126" s="619"/>
      <c r="AA126" s="445">
        <v>-7.0000000000000007E-2</v>
      </c>
    </row>
    <row r="127" spans="1:27" ht="15" customHeight="1">
      <c r="A127" s="30" t="s">
        <v>428</v>
      </c>
      <c r="B127" s="563"/>
      <c r="C127" s="90">
        <v>20453</v>
      </c>
      <c r="D127" s="33"/>
      <c r="E127" s="90">
        <v>20380</v>
      </c>
      <c r="F127" s="33"/>
      <c r="G127" s="90">
        <v>20631</v>
      </c>
      <c r="H127" s="75"/>
      <c r="I127" s="90">
        <v>20718</v>
      </c>
      <c r="J127" s="75"/>
      <c r="K127" s="90">
        <v>20884</v>
      </c>
      <c r="L127" s="44"/>
      <c r="M127" s="90">
        <v>73</v>
      </c>
      <c r="N127" s="564"/>
      <c r="O127" s="36">
        <v>0</v>
      </c>
      <c r="P127" s="564"/>
      <c r="Q127" s="90">
        <v>-431</v>
      </c>
      <c r="R127" s="564"/>
      <c r="S127" s="36">
        <v>-0.02</v>
      </c>
      <c r="T127" s="33"/>
      <c r="U127" s="90">
        <v>20453</v>
      </c>
      <c r="V127" s="75"/>
      <c r="W127" s="90">
        <v>20884</v>
      </c>
      <c r="X127" s="75"/>
      <c r="Y127" s="90">
        <v>-431</v>
      </c>
      <c r="Z127" s="564"/>
      <c r="AA127" s="36">
        <v>-0.02</v>
      </c>
    </row>
    <row r="128" spans="1:27" ht="15" customHeight="1">
      <c r="A128" s="39" t="s">
        <v>429</v>
      </c>
      <c r="B128" s="562"/>
      <c r="C128" s="158">
        <v>7050</v>
      </c>
      <c r="D128" s="241"/>
      <c r="E128" s="158">
        <v>7050</v>
      </c>
      <c r="F128" s="241"/>
      <c r="G128" s="158">
        <v>7044</v>
      </c>
      <c r="H128" s="241"/>
      <c r="I128" s="158">
        <v>7044</v>
      </c>
      <c r="J128" s="241"/>
      <c r="K128" s="158">
        <v>7040</v>
      </c>
      <c r="L128" s="24"/>
      <c r="M128" s="158">
        <v>0</v>
      </c>
      <c r="N128" s="295"/>
      <c r="O128" s="42">
        <v>0</v>
      </c>
      <c r="P128" s="107"/>
      <c r="Q128" s="158">
        <v>10</v>
      </c>
      <c r="R128" s="295"/>
      <c r="S128" s="42">
        <v>0</v>
      </c>
      <c r="T128" s="241"/>
      <c r="U128" s="158">
        <v>7050</v>
      </c>
      <c r="V128" s="241"/>
      <c r="W128" s="158">
        <v>7040</v>
      </c>
      <c r="X128" s="241"/>
      <c r="Y128" s="158">
        <v>10</v>
      </c>
      <c r="Z128" s="295"/>
      <c r="AA128" s="42">
        <v>0</v>
      </c>
    </row>
    <row r="129" spans="1:27" ht="15" customHeight="1">
      <c r="A129" s="30" t="s">
        <v>430</v>
      </c>
      <c r="B129" s="563"/>
      <c r="C129" s="48">
        <v>63</v>
      </c>
      <c r="D129" s="85"/>
      <c r="E129" s="48">
        <v>66</v>
      </c>
      <c r="F129" s="85"/>
      <c r="G129" s="48">
        <v>68</v>
      </c>
      <c r="H129" s="85"/>
      <c r="I129" s="48">
        <v>71</v>
      </c>
      <c r="J129" s="85"/>
      <c r="K129" s="48">
        <v>74</v>
      </c>
      <c r="L129" s="44"/>
      <c r="M129" s="48">
        <v>-3</v>
      </c>
      <c r="N129" s="85"/>
      <c r="O129" s="100">
        <v>-0.05</v>
      </c>
      <c r="P129" s="85"/>
      <c r="Q129" s="48">
        <v>-11</v>
      </c>
      <c r="R129" s="85"/>
      <c r="S129" s="47">
        <v>-0.15</v>
      </c>
      <c r="T129" s="564"/>
      <c r="U129" s="48">
        <v>63</v>
      </c>
      <c r="V129" s="564"/>
      <c r="W129" s="48">
        <v>74</v>
      </c>
      <c r="X129" s="564"/>
      <c r="Y129" s="48">
        <v>-11</v>
      </c>
      <c r="Z129" s="85"/>
      <c r="AA129" s="47">
        <v>-0.15</v>
      </c>
    </row>
    <row r="130" spans="1:27" ht="15" customHeight="1">
      <c r="A130" s="39" t="s">
        <v>431</v>
      </c>
      <c r="B130" s="562"/>
      <c r="C130" s="49">
        <v>376</v>
      </c>
      <c r="D130" s="107"/>
      <c r="E130" s="49">
        <v>375</v>
      </c>
      <c r="F130" s="107"/>
      <c r="G130" s="49">
        <v>374</v>
      </c>
      <c r="H130" s="107"/>
      <c r="I130" s="49">
        <v>373</v>
      </c>
      <c r="J130" s="107"/>
      <c r="K130" s="49">
        <v>371</v>
      </c>
      <c r="L130" s="24"/>
      <c r="M130" s="49">
        <v>1</v>
      </c>
      <c r="N130" s="107"/>
      <c r="O130" s="42">
        <v>0</v>
      </c>
      <c r="P130" s="107"/>
      <c r="Q130" s="49">
        <v>5</v>
      </c>
      <c r="R130" s="107"/>
      <c r="S130" s="42">
        <v>0.01</v>
      </c>
      <c r="T130" s="295"/>
      <c r="U130" s="49">
        <v>376</v>
      </c>
      <c r="V130" s="295"/>
      <c r="W130" s="49">
        <v>371</v>
      </c>
      <c r="X130" s="295"/>
      <c r="Y130" s="49">
        <v>5</v>
      </c>
      <c r="Z130" s="107"/>
      <c r="AA130" s="42">
        <v>0.01</v>
      </c>
    </row>
    <row r="131" spans="1:27" ht="15" customHeight="1">
      <c r="A131" s="30" t="s">
        <v>432</v>
      </c>
      <c r="B131" s="618" t="s">
        <v>433</v>
      </c>
      <c r="C131" s="163">
        <v>13716</v>
      </c>
      <c r="D131" s="85"/>
      <c r="E131" s="163">
        <v>13639</v>
      </c>
      <c r="F131" s="85"/>
      <c r="G131" s="163">
        <v>13893</v>
      </c>
      <c r="H131" s="85"/>
      <c r="I131" s="163">
        <v>13976</v>
      </c>
      <c r="J131" s="85"/>
      <c r="K131" s="163">
        <v>14141</v>
      </c>
      <c r="L131" s="44"/>
      <c r="M131" s="163">
        <v>77</v>
      </c>
      <c r="N131" s="85"/>
      <c r="O131" s="47">
        <v>0.01</v>
      </c>
      <c r="P131" s="85"/>
      <c r="Q131" s="163">
        <v>-425</v>
      </c>
      <c r="R131" s="85"/>
      <c r="S131" s="47">
        <v>-0.03</v>
      </c>
      <c r="T131" s="564"/>
      <c r="U131" s="163">
        <v>13716</v>
      </c>
      <c r="V131" s="564"/>
      <c r="W131" s="163">
        <v>14141</v>
      </c>
      <c r="X131" s="564"/>
      <c r="Y131" s="163">
        <v>-425</v>
      </c>
      <c r="Z131" s="85"/>
      <c r="AA131" s="47">
        <v>-0.03</v>
      </c>
    </row>
    <row r="132" spans="1:27" ht="15" customHeight="1" thickBot="1">
      <c r="A132" s="39" t="s">
        <v>50</v>
      </c>
      <c r="B132" s="562" t="s">
        <v>434</v>
      </c>
      <c r="C132" s="620">
        <v>32.130000000000003</v>
      </c>
      <c r="D132" s="407"/>
      <c r="E132" s="620">
        <v>31.97</v>
      </c>
      <c r="F132" s="620"/>
      <c r="G132" s="620">
        <v>32.08</v>
      </c>
      <c r="H132" s="620"/>
      <c r="I132" s="620">
        <v>31.48</v>
      </c>
      <c r="J132" s="620"/>
      <c r="K132" s="620">
        <v>30.88</v>
      </c>
      <c r="L132" s="620"/>
      <c r="M132" s="620">
        <v>0.16</v>
      </c>
      <c r="N132" s="107"/>
      <c r="O132" s="88">
        <v>0.01</v>
      </c>
      <c r="P132" s="107"/>
      <c r="Q132" s="620">
        <v>1.25</v>
      </c>
      <c r="R132" s="107"/>
      <c r="S132" s="88">
        <v>0.04</v>
      </c>
      <c r="T132" s="408"/>
      <c r="U132" s="620">
        <v>32.130000000000003</v>
      </c>
      <c r="V132" s="620"/>
      <c r="W132" s="620">
        <v>30.88</v>
      </c>
      <c r="X132" s="620"/>
      <c r="Y132" s="620">
        <v>1.25</v>
      </c>
      <c r="Z132" s="107"/>
      <c r="AA132" s="88">
        <v>0.04</v>
      </c>
    </row>
    <row r="133" spans="1:27" ht="15" customHeight="1" thickTop="1">
      <c r="A133" s="30" t="s">
        <v>435</v>
      </c>
      <c r="B133" s="563"/>
      <c r="C133" s="588"/>
      <c r="D133" s="589"/>
      <c r="E133" s="588"/>
      <c r="F133" s="589"/>
      <c r="G133" s="588"/>
      <c r="H133" s="589"/>
      <c r="I133" s="588"/>
      <c r="J133" s="589"/>
      <c r="K133" s="588"/>
      <c r="L133" s="590"/>
      <c r="M133" s="588"/>
      <c r="N133" s="44"/>
      <c r="O133" s="38"/>
      <c r="P133" s="44"/>
      <c r="Q133" s="588"/>
      <c r="R133" s="33"/>
      <c r="S133" s="38"/>
      <c r="T133" s="44"/>
      <c r="U133" s="588"/>
      <c r="V133" s="44"/>
      <c r="W133" s="588"/>
      <c r="X133" s="44"/>
      <c r="Y133" s="588"/>
      <c r="Z133" s="33"/>
      <c r="AA133" s="38"/>
    </row>
    <row r="134" spans="1:27" ht="23.85" customHeight="1">
      <c r="A134" s="224" t="s">
        <v>436</v>
      </c>
      <c r="B134" s="562" t="s">
        <v>437</v>
      </c>
      <c r="C134" s="619">
        <v>426613053</v>
      </c>
      <c r="D134" s="24"/>
      <c r="E134" s="619">
        <v>427718421</v>
      </c>
      <c r="F134" s="619"/>
      <c r="G134" s="619">
        <v>434684606</v>
      </c>
      <c r="H134" s="619"/>
      <c r="I134" s="619">
        <v>445703987</v>
      </c>
      <c r="J134" s="619"/>
      <c r="K134" s="619">
        <v>458154335</v>
      </c>
      <c r="L134" s="619"/>
      <c r="M134" s="619">
        <v>-1105368</v>
      </c>
      <c r="N134" s="619"/>
      <c r="O134" s="619">
        <v>0</v>
      </c>
      <c r="P134" s="619"/>
      <c r="Q134" s="619">
        <v>-31541282</v>
      </c>
      <c r="R134" s="619"/>
      <c r="S134" s="445">
        <v>-7.0000000000000007E-2</v>
      </c>
      <c r="T134" s="619"/>
      <c r="U134" s="619">
        <v>427165737</v>
      </c>
      <c r="V134" s="619"/>
      <c r="W134" s="619">
        <v>459426685</v>
      </c>
      <c r="X134" s="619"/>
      <c r="Y134" s="619">
        <v>-32260948</v>
      </c>
      <c r="Z134" s="24"/>
      <c r="AA134" s="409">
        <v>-7.0000000000000007E-2</v>
      </c>
    </row>
    <row r="135" spans="1:27" ht="15" customHeight="1">
      <c r="A135" s="30" t="s">
        <v>438</v>
      </c>
      <c r="B135" s="618" t="s">
        <v>439</v>
      </c>
      <c r="C135" s="90">
        <v>427566920</v>
      </c>
      <c r="D135" s="75"/>
      <c r="E135" s="90">
        <v>429388855</v>
      </c>
      <c r="F135" s="75"/>
      <c r="G135" s="90">
        <v>436500829</v>
      </c>
      <c r="H135" s="75"/>
      <c r="I135" s="90">
        <v>447134595</v>
      </c>
      <c r="J135" s="75"/>
      <c r="K135" s="90">
        <v>459304224</v>
      </c>
      <c r="L135" s="44"/>
      <c r="M135" s="90">
        <v>-1821935</v>
      </c>
      <c r="N135" s="564"/>
      <c r="O135" s="36">
        <v>0</v>
      </c>
      <c r="P135" s="564"/>
      <c r="Q135" s="90">
        <v>-31737304</v>
      </c>
      <c r="R135" s="564"/>
      <c r="S135" s="36">
        <v>-7.0000000000000007E-2</v>
      </c>
      <c r="T135" s="75"/>
      <c r="U135" s="90">
        <v>428292580</v>
      </c>
      <c r="V135" s="75"/>
      <c r="W135" s="90">
        <v>460857535</v>
      </c>
      <c r="X135" s="75"/>
      <c r="Y135" s="90">
        <v>-32564955</v>
      </c>
      <c r="Z135" s="564"/>
      <c r="AA135" s="38">
        <v>-7.0000000000000007E-2</v>
      </c>
    </row>
    <row r="136" spans="1:27" ht="15" customHeight="1">
      <c r="A136" s="39" t="s">
        <v>440</v>
      </c>
      <c r="B136" s="562" t="s">
        <v>441</v>
      </c>
      <c r="C136" s="613">
        <v>0.53</v>
      </c>
      <c r="D136" s="64"/>
      <c r="E136" s="613">
        <v>0.03</v>
      </c>
      <c r="F136" s="613"/>
      <c r="G136" s="613">
        <v>0.98</v>
      </c>
      <c r="H136" s="613"/>
      <c r="I136" s="613">
        <v>0.97</v>
      </c>
      <c r="J136" s="613"/>
      <c r="K136" s="613">
        <v>0.95</v>
      </c>
      <c r="L136" s="613"/>
      <c r="M136" s="613">
        <v>0.5</v>
      </c>
      <c r="N136" s="613"/>
      <c r="O136" s="623" t="s">
        <v>38</v>
      </c>
      <c r="P136" s="107"/>
      <c r="Q136" s="613">
        <v>-0.42</v>
      </c>
      <c r="R136" s="613"/>
      <c r="S136" s="613">
        <v>-0.44</v>
      </c>
      <c r="T136" s="613"/>
      <c r="U136" s="613">
        <v>0.56000000000000005</v>
      </c>
      <c r="V136" s="613"/>
      <c r="W136" s="613">
        <v>1.87</v>
      </c>
      <c r="X136" s="613"/>
      <c r="Y136" s="613">
        <v>-1.31</v>
      </c>
      <c r="Z136" s="107"/>
      <c r="AA136" s="42">
        <v>-0.7</v>
      </c>
    </row>
    <row r="137" spans="1:27" ht="15" customHeight="1">
      <c r="A137" s="30" t="s">
        <v>442</v>
      </c>
      <c r="B137" s="618" t="s">
        <v>443</v>
      </c>
      <c r="C137" s="621">
        <v>0.53</v>
      </c>
      <c r="D137" s="75"/>
      <c r="E137" s="68">
        <v>0.03</v>
      </c>
      <c r="F137" s="75"/>
      <c r="G137" s="68">
        <v>0.98</v>
      </c>
      <c r="H137" s="74"/>
      <c r="I137" s="68">
        <v>0.97</v>
      </c>
      <c r="J137" s="74"/>
      <c r="K137" s="68">
        <v>0.95</v>
      </c>
      <c r="L137" s="44"/>
      <c r="M137" s="68">
        <v>0.5</v>
      </c>
      <c r="N137" s="564"/>
      <c r="O137" s="98" t="s">
        <v>38</v>
      </c>
      <c r="P137" s="564"/>
      <c r="Q137" s="68">
        <v>-0.42</v>
      </c>
      <c r="R137" s="564"/>
      <c r="S137" s="47">
        <v>-0.44</v>
      </c>
      <c r="T137" s="74"/>
      <c r="U137" s="68">
        <v>0.55000000000000004</v>
      </c>
      <c r="V137" s="74"/>
      <c r="W137" s="68">
        <v>1.86</v>
      </c>
      <c r="X137" s="74"/>
      <c r="Y137" s="68">
        <v>-1.31</v>
      </c>
      <c r="Z137" s="564"/>
      <c r="AA137" s="47">
        <v>-0.7</v>
      </c>
    </row>
    <row r="138" spans="1:27" ht="15" customHeight="1">
      <c r="A138" s="39" t="s">
        <v>444</v>
      </c>
      <c r="B138" s="562" t="s">
        <v>445</v>
      </c>
      <c r="C138" s="71">
        <v>0.55000000000000004</v>
      </c>
      <c r="D138" s="64"/>
      <c r="E138" s="71">
        <v>0.09</v>
      </c>
      <c r="F138" s="64"/>
      <c r="G138" s="71">
        <v>0.99</v>
      </c>
      <c r="H138" s="64"/>
      <c r="I138" s="71">
        <v>0.98</v>
      </c>
      <c r="J138" s="64"/>
      <c r="K138" s="71">
        <v>0.96</v>
      </c>
      <c r="L138" s="24"/>
      <c r="M138" s="71">
        <v>0.46</v>
      </c>
      <c r="N138" s="107"/>
      <c r="O138" s="96" t="s">
        <v>38</v>
      </c>
      <c r="P138" s="107"/>
      <c r="Q138" s="71">
        <v>-0.41</v>
      </c>
      <c r="R138" s="107"/>
      <c r="S138" s="42">
        <v>-0.43</v>
      </c>
      <c r="T138" s="64"/>
      <c r="U138" s="71">
        <v>0.64</v>
      </c>
      <c r="V138" s="64"/>
      <c r="W138" s="71">
        <v>1.89</v>
      </c>
      <c r="X138" s="64"/>
      <c r="Y138" s="65">
        <v>-1.25</v>
      </c>
      <c r="Z138" s="295"/>
      <c r="AA138" s="42">
        <v>-0.66</v>
      </c>
    </row>
    <row r="139" spans="1:27" ht="15" customHeight="1">
      <c r="A139" s="30" t="s">
        <v>446</v>
      </c>
      <c r="B139" s="618" t="s">
        <v>447</v>
      </c>
      <c r="C139" s="68">
        <v>0.55000000000000004</v>
      </c>
      <c r="D139" s="74"/>
      <c r="E139" s="68">
        <v>0.09</v>
      </c>
      <c r="F139" s="74"/>
      <c r="G139" s="68">
        <v>0.99</v>
      </c>
      <c r="H139" s="74"/>
      <c r="I139" s="68">
        <v>0.98</v>
      </c>
      <c r="J139" s="74"/>
      <c r="K139" s="68">
        <v>0.96</v>
      </c>
      <c r="L139" s="44"/>
      <c r="M139" s="68">
        <v>0.46</v>
      </c>
      <c r="N139" s="85"/>
      <c r="O139" s="98" t="s">
        <v>38</v>
      </c>
      <c r="P139" s="85"/>
      <c r="Q139" s="68">
        <v>-0.41</v>
      </c>
      <c r="R139" s="85"/>
      <c r="S139" s="47">
        <v>-0.43</v>
      </c>
      <c r="T139" s="75"/>
      <c r="U139" s="68">
        <v>0.64</v>
      </c>
      <c r="V139" s="75"/>
      <c r="W139" s="68">
        <v>1.88</v>
      </c>
      <c r="X139" s="75"/>
      <c r="Y139" s="68">
        <v>-1.24</v>
      </c>
      <c r="Z139" s="564"/>
      <c r="AA139" s="47">
        <v>-0.66</v>
      </c>
    </row>
    <row r="140" spans="1:27" ht="15" customHeight="1">
      <c r="A140" s="39" t="s">
        <v>448</v>
      </c>
      <c r="B140" s="562"/>
      <c r="C140" s="71"/>
      <c r="D140" s="72"/>
      <c r="E140" s="71"/>
      <c r="F140" s="72"/>
      <c r="G140" s="71"/>
      <c r="H140" s="72"/>
      <c r="I140" s="71"/>
      <c r="J140" s="72"/>
      <c r="K140" s="71"/>
      <c r="L140" s="24"/>
      <c r="M140" s="71"/>
      <c r="N140" s="107"/>
      <c r="O140" s="96"/>
      <c r="P140" s="107"/>
      <c r="Q140" s="71"/>
      <c r="R140" s="107"/>
      <c r="S140" s="42"/>
      <c r="T140" s="72"/>
      <c r="U140" s="71"/>
      <c r="V140" s="72"/>
      <c r="W140" s="71"/>
      <c r="X140" s="72"/>
      <c r="Y140" s="71"/>
      <c r="Z140" s="295"/>
      <c r="AA140" s="42"/>
    </row>
    <row r="141" spans="1:27" ht="15" customHeight="1">
      <c r="A141" s="330" t="s">
        <v>48</v>
      </c>
      <c r="B141" s="618" t="s">
        <v>449</v>
      </c>
      <c r="C141" s="627">
        <v>0.39</v>
      </c>
      <c r="D141" s="628"/>
      <c r="E141" s="627">
        <v>0.39</v>
      </c>
      <c r="F141" s="627"/>
      <c r="G141" s="627">
        <v>0.36</v>
      </c>
      <c r="H141" s="627"/>
      <c r="I141" s="627">
        <v>0.36</v>
      </c>
      <c r="J141" s="627"/>
      <c r="K141" s="627">
        <v>0.32</v>
      </c>
      <c r="L141" s="627"/>
      <c r="M141" s="627">
        <v>0</v>
      </c>
      <c r="N141" s="627"/>
      <c r="O141" s="627">
        <v>0</v>
      </c>
      <c r="P141" s="627"/>
      <c r="Q141" s="627">
        <v>7.0000000000000007E-2</v>
      </c>
      <c r="R141" s="627"/>
      <c r="S141" s="222">
        <v>0.22</v>
      </c>
      <c r="T141" s="627"/>
      <c r="U141" s="627">
        <v>0.78</v>
      </c>
      <c r="V141" s="627"/>
      <c r="W141" s="627">
        <v>0.64</v>
      </c>
      <c r="X141" s="627"/>
      <c r="Y141" s="627">
        <v>0.14000000000000001</v>
      </c>
      <c r="Z141" s="622"/>
      <c r="AA141" s="222">
        <v>0.22</v>
      </c>
    </row>
    <row r="142" spans="1:27" ht="15" customHeight="1">
      <c r="A142" s="39" t="s">
        <v>51</v>
      </c>
      <c r="B142" s="562" t="s">
        <v>450</v>
      </c>
      <c r="C142" s="625">
        <v>0.74</v>
      </c>
      <c r="D142" s="72"/>
      <c r="E142" s="625">
        <v>13.98</v>
      </c>
      <c r="F142" s="625"/>
      <c r="G142" s="625">
        <v>0.37</v>
      </c>
      <c r="H142" s="625"/>
      <c r="I142" s="625">
        <v>0.37</v>
      </c>
      <c r="J142" s="625"/>
      <c r="K142" s="625">
        <v>0.34</v>
      </c>
      <c r="L142" s="625"/>
      <c r="M142" s="625" t="s">
        <v>38</v>
      </c>
      <c r="N142" s="625"/>
      <c r="O142" s="625"/>
      <c r="P142" s="625"/>
      <c r="Q142" s="625" t="s">
        <v>38</v>
      </c>
      <c r="R142" s="625"/>
      <c r="S142" s="625"/>
      <c r="T142" s="625"/>
      <c r="U142" s="625">
        <v>1.4</v>
      </c>
      <c r="V142" s="625"/>
      <c r="W142" s="625">
        <v>0.34</v>
      </c>
      <c r="X142" s="625"/>
      <c r="Y142" s="625" t="s">
        <v>38</v>
      </c>
      <c r="Z142" s="625"/>
      <c r="AA142" s="625"/>
    </row>
    <row r="143" spans="1:27" ht="15" customHeight="1">
      <c r="A143" s="30" t="s">
        <v>451</v>
      </c>
      <c r="B143" s="618" t="s">
        <v>452</v>
      </c>
      <c r="C143" s="626">
        <v>71</v>
      </c>
      <c r="D143" s="35"/>
      <c r="E143" s="626">
        <v>451</v>
      </c>
      <c r="F143" s="626"/>
      <c r="G143" s="626">
        <v>36</v>
      </c>
      <c r="H143" s="626"/>
      <c r="I143" s="626">
        <v>37</v>
      </c>
      <c r="J143" s="626"/>
      <c r="K143" s="626">
        <v>33</v>
      </c>
      <c r="L143" s="626"/>
      <c r="M143" s="626" t="s">
        <v>38</v>
      </c>
      <c r="N143" s="626"/>
      <c r="O143" s="626"/>
      <c r="P143" s="626"/>
      <c r="Q143" s="626" t="s">
        <v>38</v>
      </c>
      <c r="R143" s="626"/>
      <c r="S143" s="626"/>
      <c r="T143" s="626"/>
      <c r="U143" s="626">
        <v>122</v>
      </c>
      <c r="V143" s="626"/>
      <c r="W143" s="626">
        <v>34</v>
      </c>
      <c r="X143" s="626"/>
      <c r="Y143" s="626" t="s">
        <v>38</v>
      </c>
      <c r="Z143" s="626"/>
      <c r="AA143" s="626"/>
    </row>
    <row r="144" spans="1:27" ht="15" customHeight="1">
      <c r="A144" s="39"/>
      <c r="B144" s="562"/>
      <c r="C144" s="625"/>
      <c r="D144" s="72"/>
      <c r="E144" s="625"/>
      <c r="F144" s="625"/>
      <c r="G144" s="625"/>
      <c r="H144" s="625"/>
      <c r="I144" s="625"/>
      <c r="J144" s="625"/>
      <c r="K144" s="625"/>
      <c r="L144" s="625"/>
      <c r="M144" s="625"/>
      <c r="N144" s="625"/>
      <c r="O144" s="625"/>
      <c r="P144" s="625"/>
      <c r="Q144" s="625"/>
      <c r="R144" s="625"/>
      <c r="S144" s="625"/>
      <c r="T144" s="625"/>
      <c r="U144" s="625"/>
      <c r="V144" s="625"/>
      <c r="W144" s="625"/>
      <c r="X144" s="625"/>
      <c r="Y144" s="625"/>
      <c r="Z144" s="625"/>
      <c r="AA144" s="625"/>
    </row>
    <row r="145" spans="1:27" ht="15" customHeight="1">
      <c r="A145" s="330" t="s">
        <v>453</v>
      </c>
      <c r="B145" s="566"/>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row>
    <row r="146" spans="1:27" ht="15" customHeight="1">
      <c r="A146" s="39" t="s">
        <v>454</v>
      </c>
      <c r="B146" s="591"/>
      <c r="C146" s="158">
        <v>513</v>
      </c>
      <c r="D146" s="241"/>
      <c r="E146" s="158">
        <v>549</v>
      </c>
      <c r="F146" s="241"/>
      <c r="G146" s="158">
        <v>502</v>
      </c>
      <c r="H146" s="241"/>
      <c r="I146" s="158">
        <v>508</v>
      </c>
      <c r="J146" s="241"/>
      <c r="K146" s="158">
        <v>507</v>
      </c>
      <c r="L146" s="24"/>
      <c r="M146" s="158">
        <v>-36</v>
      </c>
      <c r="N146" s="76">
        <v>0</v>
      </c>
      <c r="O146" s="88">
        <v>-7.0000000000000007E-2</v>
      </c>
      <c r="P146" s="295"/>
      <c r="Q146" s="158">
        <v>6</v>
      </c>
      <c r="R146" s="76">
        <v>0</v>
      </c>
      <c r="S146" s="88">
        <v>0.01</v>
      </c>
      <c r="T146" s="241"/>
      <c r="U146" s="158">
        <v>1062</v>
      </c>
      <c r="V146" s="241"/>
      <c r="W146" s="158">
        <v>1016</v>
      </c>
      <c r="X146" s="241"/>
      <c r="Y146" s="158">
        <v>46</v>
      </c>
      <c r="Z146" s="76">
        <v>0</v>
      </c>
      <c r="AA146" s="88">
        <v>0.05</v>
      </c>
    </row>
    <row r="147" spans="1:27" ht="15" customHeight="1">
      <c r="A147" s="30" t="s">
        <v>355</v>
      </c>
      <c r="B147" s="75"/>
      <c r="C147" s="163">
        <v>4</v>
      </c>
      <c r="D147" s="33"/>
      <c r="E147" s="163">
        <v>10</v>
      </c>
      <c r="F147" s="33"/>
      <c r="G147" s="163">
        <v>6</v>
      </c>
      <c r="H147" s="33"/>
      <c r="I147" s="163">
        <v>5</v>
      </c>
      <c r="J147" s="33"/>
      <c r="K147" s="163">
        <v>2</v>
      </c>
      <c r="L147" s="44"/>
      <c r="M147" s="163">
        <v>-6</v>
      </c>
      <c r="N147" s="33"/>
      <c r="O147" s="100">
        <v>-0.6</v>
      </c>
      <c r="P147" s="33"/>
      <c r="Q147" s="163">
        <v>2</v>
      </c>
      <c r="R147" s="33"/>
      <c r="S147" s="100">
        <v>1</v>
      </c>
      <c r="T147" s="33"/>
      <c r="U147" s="163">
        <v>14</v>
      </c>
      <c r="V147" s="33"/>
      <c r="W147" s="163">
        <v>3</v>
      </c>
      <c r="X147" s="75"/>
      <c r="Y147" s="163">
        <v>11</v>
      </c>
      <c r="Z147" s="33"/>
      <c r="AA147" s="30" t="s">
        <v>38</v>
      </c>
    </row>
    <row r="148" spans="1:27" ht="15" customHeight="1" thickBot="1">
      <c r="A148" s="39" t="s">
        <v>455</v>
      </c>
      <c r="B148" s="591"/>
      <c r="C148" s="258">
        <v>509</v>
      </c>
      <c r="D148" s="407"/>
      <c r="E148" s="112">
        <v>539</v>
      </c>
      <c r="F148" s="407"/>
      <c r="G148" s="112">
        <v>496</v>
      </c>
      <c r="H148" s="407"/>
      <c r="I148" s="112">
        <v>503</v>
      </c>
      <c r="J148" s="407"/>
      <c r="K148" s="112">
        <v>505</v>
      </c>
      <c r="L148" s="241"/>
      <c r="M148" s="112">
        <v>-30</v>
      </c>
      <c r="N148" s="107"/>
      <c r="O148" s="88">
        <v>-0.06</v>
      </c>
      <c r="P148" s="107"/>
      <c r="Q148" s="112">
        <v>4</v>
      </c>
      <c r="R148" s="107"/>
      <c r="S148" s="88">
        <v>0.01</v>
      </c>
      <c r="T148" s="407"/>
      <c r="U148" s="112">
        <v>1048</v>
      </c>
      <c r="V148" s="407"/>
      <c r="W148" s="112">
        <v>1013</v>
      </c>
      <c r="X148" s="408"/>
      <c r="Y148" s="258">
        <v>35</v>
      </c>
      <c r="Z148" s="107"/>
      <c r="AA148" s="88">
        <v>0.03</v>
      </c>
    </row>
    <row r="149" spans="1:27" ht="15" customHeight="1" thickTop="1">
      <c r="A149" s="330" t="s">
        <v>456</v>
      </c>
      <c r="B149" s="566"/>
      <c r="C149" s="567"/>
      <c r="D149" s="44"/>
      <c r="E149" s="567"/>
      <c r="F149" s="44"/>
      <c r="G149" s="567"/>
      <c r="H149" s="44"/>
      <c r="I149" s="567"/>
      <c r="J149" s="44"/>
      <c r="K149" s="567"/>
      <c r="L149" s="44"/>
      <c r="M149" s="567"/>
      <c r="N149" s="44"/>
      <c r="O149" s="246"/>
      <c r="P149" s="44"/>
      <c r="Q149" s="567"/>
      <c r="R149" s="44"/>
      <c r="S149" s="46"/>
      <c r="T149" s="44"/>
      <c r="U149" s="592"/>
      <c r="V149" s="44"/>
      <c r="W149" s="567"/>
      <c r="X149" s="44"/>
      <c r="Y149" s="567"/>
      <c r="Z149" s="44"/>
      <c r="AA149" s="46"/>
    </row>
    <row r="150" spans="1:27" ht="15" customHeight="1">
      <c r="A150" s="39" t="s">
        <v>457</v>
      </c>
      <c r="B150" s="591"/>
      <c r="C150" s="158">
        <v>131</v>
      </c>
      <c r="D150" s="60"/>
      <c r="E150" s="158">
        <v>135</v>
      </c>
      <c r="F150" s="60"/>
      <c r="G150" s="158">
        <v>142</v>
      </c>
      <c r="H150" s="60"/>
      <c r="I150" s="158">
        <v>128</v>
      </c>
      <c r="J150" s="60"/>
      <c r="K150" s="158">
        <v>118</v>
      </c>
      <c r="L150" s="24"/>
      <c r="M150" s="158">
        <v>-4</v>
      </c>
      <c r="N150" s="76">
        <v>0</v>
      </c>
      <c r="O150" s="88">
        <v>-0.03</v>
      </c>
      <c r="P150" s="295"/>
      <c r="Q150" s="158">
        <v>13</v>
      </c>
      <c r="R150" s="76">
        <v>0</v>
      </c>
      <c r="S150" s="88">
        <v>0.11</v>
      </c>
      <c r="T150" s="241"/>
      <c r="U150" s="158">
        <v>266</v>
      </c>
      <c r="V150" s="241"/>
      <c r="W150" s="158">
        <v>228</v>
      </c>
      <c r="X150" s="241"/>
      <c r="Y150" s="158">
        <v>38</v>
      </c>
      <c r="Z150" s="76">
        <v>0</v>
      </c>
      <c r="AA150" s="88">
        <v>0.17</v>
      </c>
    </row>
    <row r="151" spans="1:27" ht="15" customHeight="1">
      <c r="A151" s="30" t="s">
        <v>355</v>
      </c>
      <c r="B151" s="566"/>
      <c r="C151" s="163">
        <v>12</v>
      </c>
      <c r="D151" s="85"/>
      <c r="E151" s="163">
        <v>18</v>
      </c>
      <c r="F151" s="85"/>
      <c r="G151" s="163">
        <v>20</v>
      </c>
      <c r="H151" s="85"/>
      <c r="I151" s="163">
        <v>14</v>
      </c>
      <c r="J151" s="85"/>
      <c r="K151" s="163">
        <v>5</v>
      </c>
      <c r="L151" s="33"/>
      <c r="M151" s="163">
        <v>-6</v>
      </c>
      <c r="N151" s="85"/>
      <c r="O151" s="78">
        <v>-0.33</v>
      </c>
      <c r="P151" s="85"/>
      <c r="Q151" s="163">
        <v>7</v>
      </c>
      <c r="R151" s="564"/>
      <c r="S151" s="99">
        <v>1.4</v>
      </c>
      <c r="T151" s="578"/>
      <c r="U151" s="163">
        <v>30</v>
      </c>
      <c r="V151" s="578"/>
      <c r="W151" s="163">
        <v>9</v>
      </c>
      <c r="X151" s="92"/>
      <c r="Y151" s="163">
        <v>21</v>
      </c>
      <c r="Z151" s="85"/>
      <c r="AA151" s="78">
        <v>2.33</v>
      </c>
    </row>
    <row r="152" spans="1:27" ht="15" customHeight="1" thickBot="1">
      <c r="A152" s="39" t="s">
        <v>458</v>
      </c>
      <c r="B152" s="591"/>
      <c r="C152" s="258">
        <v>119</v>
      </c>
      <c r="D152" s="407"/>
      <c r="E152" s="112">
        <v>117</v>
      </c>
      <c r="F152" s="407"/>
      <c r="G152" s="112">
        <v>122</v>
      </c>
      <c r="H152" s="407"/>
      <c r="I152" s="112">
        <v>114</v>
      </c>
      <c r="J152" s="407"/>
      <c r="K152" s="112">
        <v>113</v>
      </c>
      <c r="L152" s="241"/>
      <c r="M152" s="258">
        <v>2</v>
      </c>
      <c r="N152" s="107"/>
      <c r="O152" s="88">
        <v>0.02</v>
      </c>
      <c r="P152" s="107"/>
      <c r="Q152" s="258">
        <v>6</v>
      </c>
      <c r="R152" s="107"/>
      <c r="S152" s="88">
        <v>0.05</v>
      </c>
      <c r="T152" s="407"/>
      <c r="U152" s="112">
        <v>236</v>
      </c>
      <c r="V152" s="407"/>
      <c r="W152" s="112">
        <v>219</v>
      </c>
      <c r="X152" s="408"/>
      <c r="Y152" s="258">
        <v>17</v>
      </c>
      <c r="Z152" s="107"/>
      <c r="AA152" s="88">
        <v>0.08</v>
      </c>
    </row>
    <row r="153" spans="1:27" ht="15" customHeight="1" thickTop="1">
      <c r="A153" s="330" t="s">
        <v>459</v>
      </c>
      <c r="B153" s="566"/>
      <c r="C153" s="567"/>
      <c r="D153" s="44"/>
      <c r="E153" s="567"/>
      <c r="F153" s="44"/>
      <c r="G153" s="567"/>
      <c r="H153" s="44"/>
      <c r="I153" s="567"/>
      <c r="J153" s="44"/>
      <c r="K153" s="567"/>
      <c r="L153" s="44"/>
      <c r="M153" s="567"/>
      <c r="N153" s="44"/>
      <c r="O153" s="44"/>
      <c r="P153" s="44"/>
      <c r="Q153" s="567"/>
      <c r="R153" s="44"/>
      <c r="S153" s="44"/>
      <c r="T153" s="44"/>
      <c r="U153" s="592"/>
      <c r="V153" s="44"/>
      <c r="W153" s="567"/>
      <c r="X153" s="44"/>
      <c r="Y153" s="567"/>
      <c r="Z153" s="44"/>
      <c r="AA153" s="44"/>
    </row>
    <row r="154" spans="1:27" ht="15" customHeight="1">
      <c r="A154" s="39" t="s">
        <v>460</v>
      </c>
      <c r="B154" s="591"/>
      <c r="C154" s="158">
        <v>142</v>
      </c>
      <c r="D154" s="241"/>
      <c r="E154" s="158">
        <v>133</v>
      </c>
      <c r="F154" s="241"/>
      <c r="G154" s="158">
        <v>133</v>
      </c>
      <c r="H154" s="241"/>
      <c r="I154" s="158">
        <v>130</v>
      </c>
      <c r="J154" s="241"/>
      <c r="K154" s="158">
        <v>126</v>
      </c>
      <c r="L154" s="24"/>
      <c r="M154" s="158">
        <v>9</v>
      </c>
      <c r="N154" s="107"/>
      <c r="O154" s="88">
        <v>7.0000000000000007E-2</v>
      </c>
      <c r="P154" s="107"/>
      <c r="Q154" s="158">
        <v>16</v>
      </c>
      <c r="R154" s="107"/>
      <c r="S154" s="88">
        <v>0.13</v>
      </c>
      <c r="T154" s="241"/>
      <c r="U154" s="158">
        <v>275</v>
      </c>
      <c r="V154" s="241"/>
      <c r="W154" s="158">
        <v>251</v>
      </c>
      <c r="X154" s="60"/>
      <c r="Y154" s="158">
        <v>24</v>
      </c>
      <c r="Z154" s="295"/>
      <c r="AA154" s="88">
        <v>0.1</v>
      </c>
    </row>
    <row r="155" spans="1:27" ht="15" customHeight="1">
      <c r="A155" s="30" t="s">
        <v>355</v>
      </c>
      <c r="B155" s="566"/>
      <c r="C155" s="48">
        <v>0</v>
      </c>
      <c r="D155" s="85"/>
      <c r="E155" s="48">
        <v>1</v>
      </c>
      <c r="F155" s="85"/>
      <c r="G155" s="48">
        <v>3</v>
      </c>
      <c r="H155" s="85"/>
      <c r="I155" s="48">
        <v>0</v>
      </c>
      <c r="J155" s="85"/>
      <c r="K155" s="48">
        <v>0</v>
      </c>
      <c r="L155" s="85"/>
      <c r="M155" s="48">
        <v>-1</v>
      </c>
      <c r="N155" s="85"/>
      <c r="O155" s="99">
        <v>-1</v>
      </c>
      <c r="P155" s="85"/>
      <c r="Q155" s="48">
        <v>0</v>
      </c>
      <c r="R155" s="85"/>
      <c r="S155" s="100">
        <v>0</v>
      </c>
      <c r="T155" s="33"/>
      <c r="U155" s="48">
        <v>1</v>
      </c>
      <c r="V155" s="85"/>
      <c r="W155" s="48">
        <v>0</v>
      </c>
      <c r="X155" s="564"/>
      <c r="Y155" s="48">
        <v>1</v>
      </c>
      <c r="Z155" s="564"/>
      <c r="AA155" s="100">
        <v>1</v>
      </c>
    </row>
    <row r="156" spans="1:27" ht="15" customHeight="1" thickBot="1">
      <c r="A156" s="39" t="s">
        <v>461</v>
      </c>
      <c r="B156" s="591"/>
      <c r="C156" s="112">
        <v>142</v>
      </c>
      <c r="D156" s="407"/>
      <c r="E156" s="112">
        <v>132</v>
      </c>
      <c r="F156" s="407"/>
      <c r="G156" s="112">
        <v>130</v>
      </c>
      <c r="H156" s="407"/>
      <c r="I156" s="112">
        <v>130</v>
      </c>
      <c r="J156" s="407"/>
      <c r="K156" s="112">
        <v>126</v>
      </c>
      <c r="L156" s="241"/>
      <c r="M156" s="112">
        <v>10</v>
      </c>
      <c r="N156" s="107"/>
      <c r="O156" s="88">
        <v>0.08</v>
      </c>
      <c r="P156" s="107"/>
      <c r="Q156" s="112">
        <v>16</v>
      </c>
      <c r="R156" s="107"/>
      <c r="S156" s="88">
        <v>0.13</v>
      </c>
      <c r="T156" s="407"/>
      <c r="U156" s="112">
        <v>274</v>
      </c>
      <c r="V156" s="407"/>
      <c r="W156" s="112">
        <v>251</v>
      </c>
      <c r="X156" s="408"/>
      <c r="Y156" s="112">
        <v>23</v>
      </c>
      <c r="Z156" s="295"/>
      <c r="AA156" s="88">
        <v>0.09</v>
      </c>
    </row>
    <row r="157" spans="1:27" ht="15" customHeight="1" thickTop="1">
      <c r="A157" s="330" t="s">
        <v>462</v>
      </c>
      <c r="B157" s="566"/>
      <c r="C157" s="44"/>
      <c r="D157" s="44"/>
      <c r="E157" s="44"/>
      <c r="F157" s="44"/>
      <c r="G157" s="44"/>
      <c r="H157" s="44"/>
      <c r="I157" s="44"/>
      <c r="J157" s="44"/>
      <c r="K157" s="44"/>
      <c r="L157" s="44"/>
      <c r="M157" s="44"/>
      <c r="N157" s="44"/>
      <c r="O157" s="44"/>
      <c r="P157" s="44"/>
      <c r="Q157" s="44"/>
      <c r="R157" s="44"/>
      <c r="S157" s="44"/>
      <c r="T157" s="44"/>
      <c r="U157" s="202"/>
      <c r="V157" s="44"/>
      <c r="W157" s="44"/>
      <c r="X157" s="44"/>
      <c r="Y157" s="44"/>
      <c r="Z157" s="44"/>
      <c r="AA157" s="44"/>
    </row>
    <row r="158" spans="1:27" ht="15" customHeight="1">
      <c r="A158" s="39" t="s">
        <v>463</v>
      </c>
      <c r="B158" s="591"/>
      <c r="C158" s="158">
        <v>82</v>
      </c>
      <c r="D158" s="241"/>
      <c r="E158" s="158">
        <v>84</v>
      </c>
      <c r="F158" s="241"/>
      <c r="G158" s="158">
        <v>88</v>
      </c>
      <c r="H158" s="241"/>
      <c r="I158" s="158">
        <v>80</v>
      </c>
      <c r="J158" s="241"/>
      <c r="K158" s="158">
        <v>82</v>
      </c>
      <c r="L158" s="24"/>
      <c r="M158" s="158">
        <v>-2</v>
      </c>
      <c r="N158" s="107"/>
      <c r="O158" s="88">
        <v>-0.02</v>
      </c>
      <c r="P158" s="107"/>
      <c r="Q158" s="158">
        <v>0</v>
      </c>
      <c r="R158" s="107"/>
      <c r="S158" s="97">
        <v>0</v>
      </c>
      <c r="T158" s="241"/>
      <c r="U158" s="158">
        <v>166</v>
      </c>
      <c r="V158" s="241"/>
      <c r="W158" s="158">
        <v>165</v>
      </c>
      <c r="X158" s="60"/>
      <c r="Y158" s="158">
        <v>1</v>
      </c>
      <c r="Z158" s="107"/>
      <c r="AA158" s="88">
        <v>0.01</v>
      </c>
    </row>
    <row r="159" spans="1:27" ht="15" customHeight="1">
      <c r="A159" s="30" t="s">
        <v>355</v>
      </c>
      <c r="B159" s="566"/>
      <c r="C159" s="48">
        <v>3</v>
      </c>
      <c r="D159" s="85"/>
      <c r="E159" s="48">
        <v>4</v>
      </c>
      <c r="F159" s="85"/>
      <c r="G159" s="48">
        <v>8</v>
      </c>
      <c r="H159" s="85"/>
      <c r="I159" s="48">
        <v>0</v>
      </c>
      <c r="J159" s="85"/>
      <c r="K159" s="48">
        <v>0</v>
      </c>
      <c r="L159" s="85"/>
      <c r="M159" s="48">
        <v>-1</v>
      </c>
      <c r="N159" s="85"/>
      <c r="O159" s="99">
        <v>-0.25</v>
      </c>
      <c r="P159" s="85"/>
      <c r="Q159" s="48">
        <v>3</v>
      </c>
      <c r="R159" s="85"/>
      <c r="S159" s="100">
        <v>1</v>
      </c>
      <c r="T159" s="33"/>
      <c r="U159" s="48">
        <v>7</v>
      </c>
      <c r="V159" s="85"/>
      <c r="W159" s="48">
        <v>0</v>
      </c>
      <c r="X159" s="564"/>
      <c r="Y159" s="48">
        <v>7</v>
      </c>
      <c r="Z159" s="564"/>
      <c r="AA159" s="100">
        <v>1</v>
      </c>
    </row>
    <row r="160" spans="1:27" ht="15" customHeight="1" thickBot="1">
      <c r="A160" s="39" t="s">
        <v>464</v>
      </c>
      <c r="B160" s="591"/>
      <c r="C160" s="112">
        <v>79</v>
      </c>
      <c r="D160" s="407"/>
      <c r="E160" s="112">
        <v>80</v>
      </c>
      <c r="F160" s="407"/>
      <c r="G160" s="112">
        <v>80</v>
      </c>
      <c r="H160" s="407"/>
      <c r="I160" s="112">
        <v>80</v>
      </c>
      <c r="J160" s="407"/>
      <c r="K160" s="112">
        <v>82</v>
      </c>
      <c r="L160" s="241"/>
      <c r="M160" s="112">
        <v>-1</v>
      </c>
      <c r="N160" s="107"/>
      <c r="O160" s="88">
        <v>-0.01</v>
      </c>
      <c r="P160" s="107"/>
      <c r="Q160" s="112">
        <v>-3</v>
      </c>
      <c r="R160" s="107"/>
      <c r="S160" s="88">
        <v>-0.04</v>
      </c>
      <c r="T160" s="407"/>
      <c r="U160" s="112">
        <v>159</v>
      </c>
      <c r="V160" s="407"/>
      <c r="W160" s="112">
        <v>165</v>
      </c>
      <c r="X160" s="408"/>
      <c r="Y160" s="112">
        <v>-6</v>
      </c>
      <c r="Z160" s="295"/>
      <c r="AA160" s="88">
        <v>-0.04</v>
      </c>
    </row>
    <row r="161" ht="13.5" thickTop="1"/>
  </sheetData>
  <mergeCells count="31">
    <mergeCell ref="A1:AA1"/>
    <mergeCell ref="A2:AA2"/>
    <mergeCell ref="A4:AA14"/>
    <mergeCell ref="M15:S15"/>
    <mergeCell ref="A16:AA16"/>
    <mergeCell ref="A17:AA17"/>
    <mergeCell ref="C18:S18"/>
    <mergeCell ref="U18:AA18"/>
    <mergeCell ref="M19:S19"/>
    <mergeCell ref="Y19:AA19"/>
    <mergeCell ref="M20:O20"/>
    <mergeCell ref="Q20:S20"/>
    <mergeCell ref="Y20:AA20"/>
    <mergeCell ref="A63:AA63"/>
    <mergeCell ref="A64:AA64"/>
    <mergeCell ref="C65:S65"/>
    <mergeCell ref="U65:AA65"/>
    <mergeCell ref="M66:S66"/>
    <mergeCell ref="Y66:AA66"/>
    <mergeCell ref="M67:O67"/>
    <mergeCell ref="Q67:S67"/>
    <mergeCell ref="Y67:AA67"/>
    <mergeCell ref="M115:O115"/>
    <mergeCell ref="Q115:S115"/>
    <mergeCell ref="Y115:AA115"/>
    <mergeCell ref="A111:AA111"/>
    <mergeCell ref="A112:AA112"/>
    <mergeCell ref="C113:S113"/>
    <mergeCell ref="U113:AA113"/>
    <mergeCell ref="M114:S114"/>
    <mergeCell ref="Y114:AA11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opLeftCell="A16" zoomScale="85" zoomScaleNormal="85" workbookViewId="0">
      <selection activeCell="B22" sqref="B22"/>
    </sheetView>
  </sheetViews>
  <sheetFormatPr defaultColWidth="21.5" defaultRowHeight="12.75"/>
  <cols>
    <col min="1" max="1" width="44.83203125" customWidth="1"/>
    <col min="2" max="2" width="4.6640625" bestFit="1" customWidth="1"/>
    <col min="3" max="3" width="9.83203125" customWidth="1"/>
    <col min="4" max="4" width="0.6640625" customWidth="1"/>
    <col min="5" max="5" width="9.83203125" customWidth="1"/>
    <col min="6" max="6" width="0.6640625" customWidth="1"/>
    <col min="7" max="7" width="9.83203125" customWidth="1"/>
    <col min="8" max="8" width="0.6640625" customWidth="1"/>
    <col min="9" max="9" width="9.83203125" customWidth="1"/>
    <col min="10" max="10" width="1.5" customWidth="1"/>
    <col min="11" max="11" width="9.83203125" customWidth="1"/>
    <col min="12" max="12" width="0.6640625" customWidth="1"/>
    <col min="13" max="13" width="9.83203125" customWidth="1"/>
    <col min="14" max="14" width="0.6640625" customWidth="1"/>
    <col min="15" max="15" width="9.83203125" customWidth="1"/>
    <col min="16" max="16" width="0.6640625" customWidth="1"/>
    <col min="17" max="17" width="9.83203125" customWidth="1"/>
    <col min="18" max="18" width="1.5" customWidth="1"/>
    <col min="19" max="19" width="9.83203125" customWidth="1"/>
    <col min="20" max="20" width="0.6640625" customWidth="1"/>
    <col min="21" max="21" width="9.83203125" customWidth="1"/>
    <col min="22" max="22" width="0.6640625" customWidth="1"/>
    <col min="23" max="23" width="9.83203125" customWidth="1"/>
    <col min="24" max="24" width="0.6640625" customWidth="1"/>
    <col min="25" max="25" width="9.83203125" customWidth="1"/>
  </cols>
  <sheetData>
    <row r="1" spans="1:25">
      <c r="A1" s="719" t="s">
        <v>466</v>
      </c>
      <c r="B1" s="641"/>
      <c r="C1" s="641"/>
      <c r="D1" s="641"/>
      <c r="E1" s="641"/>
      <c r="F1" s="641"/>
      <c r="G1" s="641"/>
      <c r="H1" s="641"/>
      <c r="I1" s="641"/>
      <c r="J1" s="641"/>
      <c r="K1" s="641"/>
      <c r="L1" s="641"/>
      <c r="M1" s="641"/>
      <c r="N1" s="641"/>
      <c r="O1" s="641"/>
      <c r="P1" s="641"/>
      <c r="Q1" s="641"/>
      <c r="R1" s="375"/>
      <c r="S1" s="595"/>
      <c r="T1" s="595"/>
      <c r="U1" s="595"/>
      <c r="V1" s="595"/>
      <c r="W1" s="595"/>
      <c r="X1" s="595"/>
      <c r="Y1" s="595"/>
    </row>
    <row r="2" spans="1:25">
      <c r="A2" s="596" t="s">
        <v>246</v>
      </c>
      <c r="B2" s="560"/>
      <c r="C2" s="375"/>
      <c r="D2" s="375"/>
      <c r="E2" s="375"/>
      <c r="F2" s="375"/>
      <c r="G2" s="375"/>
      <c r="H2" s="375"/>
      <c r="I2" s="375"/>
      <c r="J2" s="375"/>
      <c r="K2" s="375"/>
      <c r="L2" s="375"/>
      <c r="M2" s="375"/>
      <c r="N2" s="375"/>
      <c r="O2" s="375"/>
      <c r="P2" s="375"/>
      <c r="Q2" s="375"/>
      <c r="R2" s="375"/>
      <c r="S2" s="375"/>
      <c r="T2" s="375"/>
      <c r="U2" s="375"/>
      <c r="V2" s="375"/>
      <c r="W2" s="375"/>
      <c r="X2" s="375"/>
      <c r="Y2" s="375"/>
    </row>
    <row r="3" spans="1:25">
      <c r="A3" s="375"/>
      <c r="B3" s="560"/>
      <c r="C3" s="375"/>
      <c r="D3" s="375"/>
      <c r="E3" s="375"/>
      <c r="F3" s="375"/>
      <c r="G3" s="375"/>
      <c r="H3" s="375"/>
      <c r="I3" s="375"/>
      <c r="J3" s="375"/>
      <c r="K3" s="375"/>
      <c r="L3" s="375"/>
      <c r="M3" s="375"/>
      <c r="N3" s="375"/>
      <c r="O3" s="375"/>
      <c r="P3" s="375"/>
      <c r="Q3" s="375"/>
      <c r="R3" s="375"/>
      <c r="S3" s="375"/>
      <c r="T3" s="375"/>
      <c r="U3" s="375"/>
      <c r="V3" s="375"/>
      <c r="W3" s="375"/>
      <c r="X3" s="375"/>
      <c r="Y3" s="375"/>
    </row>
    <row r="4" spans="1:25">
      <c r="A4" s="24"/>
      <c r="B4" s="64"/>
      <c r="C4" s="649" t="s">
        <v>240</v>
      </c>
      <c r="D4" s="650"/>
      <c r="E4" s="650"/>
      <c r="F4" s="650"/>
      <c r="G4" s="650"/>
      <c r="H4" s="650"/>
      <c r="I4" s="650"/>
      <c r="J4" s="24"/>
      <c r="K4" s="649" t="s">
        <v>241</v>
      </c>
      <c r="L4" s="650"/>
      <c r="M4" s="650"/>
      <c r="N4" s="650"/>
      <c r="O4" s="650"/>
      <c r="P4" s="650"/>
      <c r="Q4" s="650"/>
      <c r="R4" s="24"/>
      <c r="S4" s="649" t="s">
        <v>467</v>
      </c>
      <c r="T4" s="650"/>
      <c r="U4" s="650"/>
      <c r="V4" s="650"/>
      <c r="W4" s="650"/>
      <c r="X4" s="650"/>
      <c r="Y4" s="650"/>
    </row>
    <row r="5" spans="1:25" ht="33.75">
      <c r="A5" s="24"/>
      <c r="B5" s="64"/>
      <c r="C5" s="17" t="s">
        <v>57</v>
      </c>
      <c r="D5" s="19" t="s">
        <v>21</v>
      </c>
      <c r="E5" s="17" t="s">
        <v>58</v>
      </c>
      <c r="F5" s="19" t="s">
        <v>21</v>
      </c>
      <c r="G5" s="17" t="s">
        <v>59</v>
      </c>
      <c r="H5" s="19" t="s">
        <v>21</v>
      </c>
      <c r="I5" s="17" t="s">
        <v>242</v>
      </c>
      <c r="J5" s="24"/>
      <c r="K5" s="17" t="s">
        <v>57</v>
      </c>
      <c r="L5" s="19" t="s">
        <v>21</v>
      </c>
      <c r="M5" s="17" t="s">
        <v>58</v>
      </c>
      <c r="N5" s="19" t="s">
        <v>21</v>
      </c>
      <c r="O5" s="17" t="s">
        <v>59</v>
      </c>
      <c r="P5" s="19" t="s">
        <v>21</v>
      </c>
      <c r="Q5" s="17" t="s">
        <v>242</v>
      </c>
      <c r="R5" s="24"/>
      <c r="S5" s="17" t="s">
        <v>57</v>
      </c>
      <c r="T5" s="19" t="s">
        <v>21</v>
      </c>
      <c r="U5" s="17" t="s">
        <v>58</v>
      </c>
      <c r="V5" s="19" t="s">
        <v>21</v>
      </c>
      <c r="W5" s="17" t="s">
        <v>59</v>
      </c>
      <c r="X5" s="19" t="s">
        <v>21</v>
      </c>
      <c r="Y5" s="17" t="s">
        <v>242</v>
      </c>
    </row>
    <row r="6" spans="1:25" ht="22.5">
      <c r="A6" s="440" t="s">
        <v>468</v>
      </c>
      <c r="B6" s="593"/>
      <c r="C6" s="597"/>
      <c r="D6" s="427"/>
      <c r="E6" s="597"/>
      <c r="F6" s="427"/>
      <c r="G6" s="597"/>
      <c r="H6" s="427"/>
      <c r="I6" s="597"/>
      <c r="J6" s="427"/>
      <c r="K6" s="597"/>
      <c r="L6" s="427"/>
      <c r="M6" s="597"/>
      <c r="N6" s="427"/>
      <c r="O6" s="597"/>
      <c r="P6" s="427"/>
      <c r="Q6" s="597"/>
      <c r="R6" s="427"/>
      <c r="S6" s="597"/>
      <c r="T6" s="427"/>
      <c r="U6" s="514"/>
      <c r="V6" s="427"/>
      <c r="W6" s="514"/>
      <c r="X6" s="427"/>
      <c r="Y6" s="514"/>
    </row>
    <row r="7" spans="1:25">
      <c r="A7" s="39" t="str">
        <f>IF(AND(C7&lt;0,E7&lt;0,G7&lt;0,I7&lt;0,K7&lt;0,M7&lt;0,O7&lt;0,Q7&lt;0,S7&lt;0,U7&lt;0,W7&lt;0,Y7&lt;0),"Net loss",IF(AND(C7&gt;-1,E7&gt;-1,G7&gt;-1,I7&gt;-1,K7&gt;-1,M7&gt;-1,O7&gt;-1,Q7&gt;-1,S7&gt;-1,U7&gt;-1,W7&gt;-1,Y7&gt;-1),"Net income",IF(AND(C7&lt;0,OR(E7&gt;-1,G7&gt;-1,I7&gt;-1,K7&gt;-1,M7&gt;-1,O7&gt;-1,Q7&gt;-1,S7&gt;-1,U7&gt;-1,W7&gt;-1,Y7&gt;-1)),"Net (loss) income","Net income (loss)")))</f>
        <v>Net income (loss)</v>
      </c>
      <c r="B7" s="562" t="s">
        <v>354</v>
      </c>
      <c r="C7" s="161">
        <v>320</v>
      </c>
      <c r="D7" s="411"/>
      <c r="E7" s="161">
        <v>221</v>
      </c>
      <c r="F7" s="411"/>
      <c r="G7" s="161">
        <v>-288</v>
      </c>
      <c r="H7" s="411"/>
      <c r="I7" s="161">
        <v>253</v>
      </c>
      <c r="J7" s="411"/>
      <c r="K7" s="161">
        <v>236</v>
      </c>
      <c r="L7" s="411"/>
      <c r="M7" s="161">
        <v>179</v>
      </c>
      <c r="N7" s="411"/>
      <c r="O7" s="161">
        <v>-381</v>
      </c>
      <c r="P7" s="411"/>
      <c r="Q7" s="161">
        <v>34</v>
      </c>
      <c r="R7" s="411"/>
      <c r="S7" s="161">
        <v>209</v>
      </c>
      <c r="T7" s="411"/>
      <c r="U7" s="161">
        <v>231</v>
      </c>
      <c r="V7" s="411"/>
      <c r="W7" s="161">
        <v>10</v>
      </c>
      <c r="X7" s="411"/>
      <c r="Y7" s="161">
        <v>450</v>
      </c>
    </row>
    <row r="8" spans="1:25">
      <c r="A8" s="344" t="s">
        <v>469</v>
      </c>
      <c r="B8" s="598"/>
      <c r="C8" s="358">
        <v>0</v>
      </c>
      <c r="D8" s="486"/>
      <c r="E8" s="358">
        <v>0</v>
      </c>
      <c r="F8" s="337"/>
      <c r="G8" s="456">
        <v>28</v>
      </c>
      <c r="H8" s="369"/>
      <c r="I8" s="358">
        <f>+SUM(C8:G8)</f>
        <v>28</v>
      </c>
      <c r="J8" s="369"/>
      <c r="K8" s="456">
        <v>0</v>
      </c>
      <c r="L8" s="486"/>
      <c r="M8" s="456">
        <v>0</v>
      </c>
      <c r="N8" s="337"/>
      <c r="O8" s="456">
        <v>22</v>
      </c>
      <c r="P8" s="369"/>
      <c r="Q8" s="456">
        <f>+SUM(K8:O8)</f>
        <v>22</v>
      </c>
      <c r="R8" s="369"/>
      <c r="S8" s="456">
        <v>0</v>
      </c>
      <c r="T8" s="486"/>
      <c r="U8" s="456">
        <v>0</v>
      </c>
      <c r="V8" s="337"/>
      <c r="W8" s="456">
        <v>23</v>
      </c>
      <c r="X8" s="369"/>
      <c r="Y8" s="456">
        <f>+SUM(S8:W8)</f>
        <v>23</v>
      </c>
    </row>
    <row r="9" spans="1:25">
      <c r="A9" s="39" t="str">
        <f>IF(AND(C9&lt;0,E9&lt;0,G9&lt;0,I9&lt;0,K9&lt;0,M9&lt;0,O9&lt;0,Q9&lt;0,S9&lt;0,U9&lt;0,W9&lt;0,Y9&lt;0),"Net loss",IF(AND(C9&gt;-1,E9&gt;-1,G9&gt;-1,I9&gt;-1,K9&gt;-1,M9&gt;-1,O9&gt;-1,Q9&gt;-1,S9&gt;-1,U9&gt;-1,W9&gt;-1,Y9&gt;-1),"Net income",IF(AND(C9&lt;0,OR(E9&gt;-1,G9&gt;-1,I9&gt;-1,K9&gt;-1,M9&gt;-1,O9&gt;-1,Q9&gt;-1,S9&gt;-1,U9&gt;-1,W9&gt;-1,Y9&gt;-1)),"Net (loss) income","Net income (loss)")))&amp;" available to common stockholders"</f>
        <v>Net income (loss) available to common stockholders</v>
      </c>
      <c r="B9" s="562" t="s">
        <v>357</v>
      </c>
      <c r="C9" s="114">
        <f>IFERROR(+C7-C8,"X")</f>
        <v>320</v>
      </c>
      <c r="D9" s="24"/>
      <c r="E9" s="114">
        <f>IFERROR(+E7-E8,"X")</f>
        <v>221</v>
      </c>
      <c r="F9" s="24"/>
      <c r="G9" s="114">
        <f>IFERROR(+G7-G8,"X")</f>
        <v>-316</v>
      </c>
      <c r="H9" s="24"/>
      <c r="I9" s="114">
        <f>IFERROR(+I7-I8,"X")</f>
        <v>225</v>
      </c>
      <c r="J9" s="24"/>
      <c r="K9" s="114">
        <f>IFERROR(+K7-K8,"X")</f>
        <v>236</v>
      </c>
      <c r="L9" s="24"/>
      <c r="M9" s="114">
        <f>IFERROR(+M7-M8,"X")</f>
        <v>179</v>
      </c>
      <c r="N9" s="24"/>
      <c r="O9" s="114">
        <f>IFERROR(+O7-O8,"X")</f>
        <v>-403</v>
      </c>
      <c r="P9" s="24"/>
      <c r="Q9" s="114">
        <f>IFERROR(+Q7-Q8,"X")</f>
        <v>12</v>
      </c>
      <c r="R9" s="24"/>
      <c r="S9" s="114">
        <f>+S7-S8</f>
        <v>209</v>
      </c>
      <c r="T9" s="24"/>
      <c r="U9" s="114">
        <f>+U7-U8</f>
        <v>231</v>
      </c>
      <c r="V9" s="24"/>
      <c r="W9" s="114">
        <f>+W7-W8</f>
        <v>-13</v>
      </c>
      <c r="X9" s="24"/>
      <c r="Y9" s="114">
        <f>+Y7-Y8</f>
        <v>427</v>
      </c>
    </row>
    <row r="10" spans="1:25">
      <c r="A10" s="440" t="s">
        <v>470</v>
      </c>
      <c r="B10" s="598"/>
      <c r="C10" s="369"/>
      <c r="D10" s="369"/>
      <c r="E10" s="337"/>
      <c r="F10" s="369"/>
      <c r="G10" s="337"/>
      <c r="H10" s="369"/>
      <c r="I10" s="337"/>
      <c r="J10" s="369"/>
      <c r="K10" s="369"/>
      <c r="L10" s="369"/>
      <c r="M10" s="369"/>
      <c r="N10" s="369"/>
      <c r="O10" s="369"/>
      <c r="P10" s="369"/>
      <c r="Q10" s="369"/>
      <c r="R10" s="369"/>
      <c r="S10" s="369"/>
      <c r="T10" s="369"/>
      <c r="U10" s="369"/>
      <c r="V10" s="369"/>
      <c r="W10" s="369"/>
      <c r="X10" s="369"/>
      <c r="Y10" s="369"/>
    </row>
    <row r="11" spans="1:25">
      <c r="A11" s="39" t="s">
        <v>416</v>
      </c>
      <c r="B11" s="569"/>
      <c r="C11" s="161">
        <v>71634</v>
      </c>
      <c r="D11" s="24"/>
      <c r="E11" s="161">
        <v>65280</v>
      </c>
      <c r="F11" s="24"/>
      <c r="G11" s="161">
        <f>I11-C11-E11</f>
        <v>42879</v>
      </c>
      <c r="H11" s="24"/>
      <c r="I11" s="161">
        <v>179793</v>
      </c>
      <c r="J11" s="24"/>
      <c r="K11" s="161">
        <v>68415</v>
      </c>
      <c r="L11" s="24"/>
      <c r="M11" s="161">
        <v>59005</v>
      </c>
      <c r="N11" s="24"/>
      <c r="O11" s="161">
        <v>39757</v>
      </c>
      <c r="P11" s="24"/>
      <c r="Q11" s="161">
        <v>167177</v>
      </c>
      <c r="R11" s="24"/>
      <c r="S11" s="161">
        <v>68069</v>
      </c>
      <c r="T11" s="24"/>
      <c r="U11" s="161">
        <v>56407</v>
      </c>
      <c r="V11" s="24"/>
      <c r="W11" s="161">
        <v>40170</v>
      </c>
      <c r="X11" s="24"/>
      <c r="Y11" s="161">
        <v>164646</v>
      </c>
    </row>
    <row r="12" spans="1:25">
      <c r="A12" s="344" t="s">
        <v>471</v>
      </c>
      <c r="B12" s="598"/>
      <c r="C12" s="358">
        <v>122</v>
      </c>
      <c r="D12" s="369"/>
      <c r="E12" s="358">
        <v>52</v>
      </c>
      <c r="F12" s="369"/>
      <c r="G12" s="358">
        <v>6876</v>
      </c>
      <c r="H12" s="369"/>
      <c r="I12" s="358">
        <v>7050</v>
      </c>
      <c r="J12" s="369"/>
      <c r="K12" s="358">
        <v>122</v>
      </c>
      <c r="L12" s="369"/>
      <c r="M12" s="358">
        <v>48</v>
      </c>
      <c r="N12" s="369"/>
      <c r="O12" s="358">
        <v>6876</v>
      </c>
      <c r="P12" s="369"/>
      <c r="Q12" s="358">
        <v>7046</v>
      </c>
      <c r="R12" s="369"/>
      <c r="S12" s="358">
        <v>122</v>
      </c>
      <c r="T12" s="369"/>
      <c r="U12" s="358">
        <v>46</v>
      </c>
      <c r="V12" s="369"/>
      <c r="W12" s="358">
        <v>6876</v>
      </c>
      <c r="X12" s="369"/>
      <c r="Y12" s="358">
        <v>7044</v>
      </c>
    </row>
    <row r="13" spans="1:25">
      <c r="A13" s="39" t="s">
        <v>472</v>
      </c>
      <c r="B13" s="64"/>
      <c r="C13" s="109">
        <v>41</v>
      </c>
      <c r="D13" s="24"/>
      <c r="E13" s="109">
        <v>6</v>
      </c>
      <c r="F13" s="24"/>
      <c r="G13" s="109">
        <v>18</v>
      </c>
      <c r="H13" s="24"/>
      <c r="I13" s="109">
        <v>65</v>
      </c>
      <c r="J13" s="24"/>
      <c r="K13" s="109">
        <v>43</v>
      </c>
      <c r="L13" s="24"/>
      <c r="M13" s="109">
        <v>6</v>
      </c>
      <c r="N13" s="24"/>
      <c r="O13" s="109">
        <v>18</v>
      </c>
      <c r="P13" s="24"/>
      <c r="Q13" s="109">
        <v>67</v>
      </c>
      <c r="R13" s="24"/>
      <c r="S13" s="109">
        <v>63</v>
      </c>
      <c r="T13" s="24"/>
      <c r="U13" s="109">
        <v>6</v>
      </c>
      <c r="V13" s="24"/>
      <c r="W13" s="109">
        <v>0</v>
      </c>
      <c r="X13" s="24"/>
      <c r="Y13" s="109">
        <v>69</v>
      </c>
    </row>
    <row r="14" spans="1:25" ht="22.5">
      <c r="A14" s="344" t="s">
        <v>473</v>
      </c>
      <c r="B14" s="598"/>
      <c r="C14" s="358">
        <v>2</v>
      </c>
      <c r="D14" s="369"/>
      <c r="E14" s="358">
        <v>1</v>
      </c>
      <c r="F14" s="369"/>
      <c r="G14" s="358">
        <v>372</v>
      </c>
      <c r="H14" s="369"/>
      <c r="I14" s="358">
        <v>375</v>
      </c>
      <c r="J14" s="369"/>
      <c r="K14" s="358">
        <v>1</v>
      </c>
      <c r="L14" s="369"/>
      <c r="M14" s="358">
        <v>1</v>
      </c>
      <c r="N14" s="369"/>
      <c r="O14" s="358">
        <v>372</v>
      </c>
      <c r="P14" s="369"/>
      <c r="Q14" s="358">
        <v>374</v>
      </c>
      <c r="R14" s="369"/>
      <c r="S14" s="358">
        <v>1</v>
      </c>
      <c r="T14" s="369"/>
      <c r="U14" s="358">
        <v>1</v>
      </c>
      <c r="V14" s="369"/>
      <c r="W14" s="358">
        <v>371</v>
      </c>
      <c r="X14" s="369"/>
      <c r="Y14" s="358">
        <v>373</v>
      </c>
    </row>
    <row r="15" spans="1:25">
      <c r="A15" s="39" t="s">
        <v>421</v>
      </c>
      <c r="B15" s="562" t="s">
        <v>363</v>
      </c>
      <c r="C15" s="114">
        <f>IFERROR(C11-C12-C13+C14,"X")</f>
        <v>71473</v>
      </c>
      <c r="D15" s="24"/>
      <c r="E15" s="114">
        <f>IFERROR(E11-E12-E13+E14,"X")</f>
        <v>65223</v>
      </c>
      <c r="F15" s="542"/>
      <c r="G15" s="114">
        <f>IFERROR(G11-G12-G13+G14,"X")</f>
        <v>36357</v>
      </c>
      <c r="H15" s="542"/>
      <c r="I15" s="114">
        <f>IFERROR(I11-I12-I13+I14,"X")</f>
        <v>173053</v>
      </c>
      <c r="J15" s="24"/>
      <c r="K15" s="114">
        <f>IFERROR(K11-K12-K13+K14,"X")</f>
        <v>68251</v>
      </c>
      <c r="L15" s="24"/>
      <c r="M15" s="114">
        <f>IFERROR(M11-M12-M13+M14,"X")</f>
        <v>58952</v>
      </c>
      <c r="N15" s="542"/>
      <c r="O15" s="114">
        <f>IFERROR(O11-O12-O13+O14,"X")</f>
        <v>33235</v>
      </c>
      <c r="P15" s="542"/>
      <c r="Q15" s="114">
        <f>IFERROR(Q11-Q12-Q13+Q14,"X")</f>
        <v>160438</v>
      </c>
      <c r="R15" s="24"/>
      <c r="S15" s="114">
        <f>IFERROR(S11-S12-S13+S14,"X")</f>
        <v>67885</v>
      </c>
      <c r="T15" s="314"/>
      <c r="U15" s="114">
        <f>IFERROR(U11-U12-U13+U14,"X")</f>
        <v>56356</v>
      </c>
      <c r="V15" s="542"/>
      <c r="W15" s="114">
        <f>IFERROR(W11-W12-W13+W14,"X")</f>
        <v>33665</v>
      </c>
      <c r="X15" s="542"/>
      <c r="Y15" s="114">
        <f>IFERROR(Y11-Y12-Y13+Y14,"X")</f>
        <v>157906</v>
      </c>
    </row>
    <row r="16" spans="1:25" ht="22.5">
      <c r="A16" s="344" t="s">
        <v>423</v>
      </c>
      <c r="B16" s="594" t="str">
        <f>CONCATENATE(B7,"/",B15)</f>
        <v>A/C</v>
      </c>
      <c r="C16" s="599">
        <v>1.7999999999999999E-2</v>
      </c>
      <c r="D16" s="337"/>
      <c r="E16" s="599">
        <v>1.3599999999999999E-2</v>
      </c>
      <c r="F16" s="337"/>
      <c r="G16" s="600" t="s">
        <v>38</v>
      </c>
      <c r="H16" s="337"/>
      <c r="I16" s="599">
        <v>5.8999999999999999E-3</v>
      </c>
      <c r="J16" s="369"/>
      <c r="K16" s="599">
        <v>1.3899999999999999E-2</v>
      </c>
      <c r="L16" s="337"/>
      <c r="M16" s="599">
        <v>1.2200000000000001E-2</v>
      </c>
      <c r="N16" s="337"/>
      <c r="O16" s="600" t="s">
        <v>38</v>
      </c>
      <c r="P16" s="337"/>
      <c r="Q16" s="599">
        <v>8.9999999999999998E-4</v>
      </c>
      <c r="R16" s="337"/>
      <c r="S16" s="599">
        <v>1.2200000000000001E-2</v>
      </c>
      <c r="T16" s="337"/>
      <c r="U16" s="382">
        <v>1.6299999999999999E-2</v>
      </c>
      <c r="V16" s="337"/>
      <c r="W16" s="352" t="s">
        <v>38</v>
      </c>
      <c r="X16" s="337"/>
      <c r="Y16" s="382">
        <v>1.1299999999999999E-2</v>
      </c>
    </row>
    <row r="17" spans="1:25">
      <c r="A17" s="224" t="s">
        <v>475</v>
      </c>
      <c r="B17" s="64"/>
      <c r="C17" s="24"/>
      <c r="D17" s="24"/>
      <c r="E17" s="207"/>
      <c r="F17" s="24"/>
      <c r="G17" s="207"/>
      <c r="H17" s="24"/>
      <c r="I17" s="207"/>
      <c r="J17" s="24"/>
      <c r="K17" s="24"/>
      <c r="L17" s="24"/>
      <c r="M17" s="24"/>
      <c r="N17" s="24"/>
      <c r="O17" s="24"/>
      <c r="P17" s="24"/>
      <c r="Q17" s="24"/>
      <c r="R17" s="24"/>
      <c r="S17" s="24"/>
      <c r="T17" s="24"/>
      <c r="U17" s="24"/>
      <c r="V17" s="24"/>
      <c r="W17" s="24"/>
      <c r="X17" s="24"/>
      <c r="Y17" s="24"/>
    </row>
    <row r="18" spans="1:25">
      <c r="A18" s="344" t="s">
        <v>362</v>
      </c>
      <c r="B18" s="594" t="s">
        <v>365</v>
      </c>
      <c r="C18" s="347">
        <v>735</v>
      </c>
      <c r="D18" s="369"/>
      <c r="E18" s="347">
        <v>213</v>
      </c>
      <c r="F18" s="369"/>
      <c r="G18" s="347">
        <v>31</v>
      </c>
      <c r="H18" s="369"/>
      <c r="I18" s="347">
        <v>979</v>
      </c>
      <c r="J18" s="369"/>
      <c r="K18" s="347">
        <v>738</v>
      </c>
      <c r="L18" s="369"/>
      <c r="M18" s="347">
        <v>221</v>
      </c>
      <c r="N18" s="369"/>
      <c r="O18" s="347">
        <v>53</v>
      </c>
      <c r="P18" s="369"/>
      <c r="Q18" s="347">
        <v>1012</v>
      </c>
      <c r="R18" s="369"/>
      <c r="S18" s="347">
        <v>718</v>
      </c>
      <c r="T18" s="369"/>
      <c r="U18" s="347">
        <v>219</v>
      </c>
      <c r="V18" s="369"/>
      <c r="W18" s="347">
        <v>49</v>
      </c>
      <c r="X18" s="369"/>
      <c r="Y18" s="347">
        <v>986</v>
      </c>
    </row>
    <row r="19" spans="1:25">
      <c r="A19" s="39" t="s">
        <v>465</v>
      </c>
      <c r="B19" s="64"/>
      <c r="C19" s="109">
        <v>814</v>
      </c>
      <c r="D19" s="314"/>
      <c r="E19" s="109">
        <v>419</v>
      </c>
      <c r="F19" s="314"/>
      <c r="G19" s="109">
        <v>-73</v>
      </c>
      <c r="H19" s="314"/>
      <c r="I19" s="109">
        <v>1160</v>
      </c>
      <c r="J19" s="314"/>
      <c r="K19" s="109">
        <v>793</v>
      </c>
      <c r="L19" s="314"/>
      <c r="M19" s="109">
        <v>365</v>
      </c>
      <c r="N19" s="314"/>
      <c r="O19" s="109">
        <v>2</v>
      </c>
      <c r="P19" s="314"/>
      <c r="Q19" s="109">
        <v>1160</v>
      </c>
      <c r="R19" s="314"/>
      <c r="S19" s="109">
        <v>796</v>
      </c>
      <c r="T19" s="314"/>
      <c r="U19" s="109">
        <v>363</v>
      </c>
      <c r="V19" s="314"/>
      <c r="W19" s="109">
        <v>-16</v>
      </c>
      <c r="X19" s="314"/>
      <c r="Y19" s="109">
        <v>1143</v>
      </c>
    </row>
    <row r="20" spans="1:25">
      <c r="A20" s="344" t="s">
        <v>353</v>
      </c>
      <c r="B20" s="598"/>
      <c r="C20" s="358">
        <v>428</v>
      </c>
      <c r="D20" s="369"/>
      <c r="E20" s="358">
        <v>144</v>
      </c>
      <c r="F20" s="369"/>
      <c r="G20" s="358">
        <v>18</v>
      </c>
      <c r="H20" s="369"/>
      <c r="I20" s="358">
        <v>590</v>
      </c>
      <c r="J20" s="369"/>
      <c r="K20" s="358">
        <v>357</v>
      </c>
      <c r="L20" s="369"/>
      <c r="M20" s="358">
        <v>125</v>
      </c>
      <c r="N20" s="369"/>
      <c r="O20" s="358">
        <v>15</v>
      </c>
      <c r="P20" s="369"/>
      <c r="Q20" s="358">
        <v>497</v>
      </c>
      <c r="R20" s="369"/>
      <c r="S20" s="358">
        <v>296</v>
      </c>
      <c r="T20" s="369"/>
      <c r="U20" s="358">
        <v>175</v>
      </c>
      <c r="V20" s="369"/>
      <c r="W20" s="358">
        <v>23</v>
      </c>
      <c r="X20" s="369"/>
      <c r="Y20" s="358">
        <v>494</v>
      </c>
    </row>
    <row r="21" spans="1:25">
      <c r="A21" s="39" t="s">
        <v>359</v>
      </c>
      <c r="B21" s="562" t="s">
        <v>377</v>
      </c>
      <c r="C21" s="114">
        <f>IFERROR(C19+C20,"X")</f>
        <v>1242</v>
      </c>
      <c r="D21" s="24"/>
      <c r="E21" s="114">
        <f>IFERROR(E19+E20,"X")</f>
        <v>563</v>
      </c>
      <c r="F21" s="542"/>
      <c r="G21" s="114">
        <f>IFERROR(G19+G20,"X")</f>
        <v>-55</v>
      </c>
      <c r="H21" s="542"/>
      <c r="I21" s="114">
        <f>IFERROR(I19+I20,"X")</f>
        <v>1750</v>
      </c>
      <c r="J21" s="24"/>
      <c r="K21" s="114">
        <f>K19+K20</f>
        <v>1150</v>
      </c>
      <c r="L21" s="24"/>
      <c r="M21" s="114">
        <f>M19+M20</f>
        <v>490</v>
      </c>
      <c r="N21" s="24"/>
      <c r="O21" s="114">
        <f>O19+O20</f>
        <v>17</v>
      </c>
      <c r="P21" s="24"/>
      <c r="Q21" s="114">
        <f>Q19+Q20</f>
        <v>1657</v>
      </c>
      <c r="R21" s="24"/>
      <c r="S21" s="114">
        <f>S19+S20</f>
        <v>1092</v>
      </c>
      <c r="T21" s="24"/>
      <c r="U21" s="114">
        <f>U19+U20</f>
        <v>538</v>
      </c>
      <c r="V21" s="24"/>
      <c r="W21" s="114">
        <f>W19+W20</f>
        <v>7</v>
      </c>
      <c r="X21" s="24"/>
      <c r="Y21" s="114">
        <f>Y19+Y20</f>
        <v>1637</v>
      </c>
    </row>
    <row r="22" spans="1:25">
      <c r="A22" s="344" t="s">
        <v>397</v>
      </c>
      <c r="B22" s="594" t="str">
        <f>CONCATENATE(B18,"/",B21)</f>
        <v>D/E</v>
      </c>
      <c r="C22" s="382">
        <v>0.59189999999999998</v>
      </c>
      <c r="D22" s="337"/>
      <c r="E22" s="382">
        <v>0.37930000000000003</v>
      </c>
      <c r="F22" s="337"/>
      <c r="G22" s="352" t="s">
        <v>38</v>
      </c>
      <c r="H22" s="337"/>
      <c r="I22" s="382">
        <v>0.55910000000000004</v>
      </c>
      <c r="J22" s="369"/>
      <c r="K22" s="382">
        <v>0.64159999999999995</v>
      </c>
      <c r="L22" s="337"/>
      <c r="M22" s="382">
        <v>0.4506</v>
      </c>
      <c r="N22" s="337"/>
      <c r="O22" s="352" t="s">
        <v>38</v>
      </c>
      <c r="P22" s="337"/>
      <c r="Q22" s="382">
        <v>0.61099999999999999</v>
      </c>
      <c r="R22" s="337"/>
      <c r="S22" s="382">
        <v>0.65739999999999998</v>
      </c>
      <c r="T22" s="337"/>
      <c r="U22" s="382">
        <v>0.40600000000000003</v>
      </c>
      <c r="V22" s="337"/>
      <c r="W22" s="352" t="s">
        <v>38</v>
      </c>
      <c r="X22" s="337"/>
      <c r="Y22" s="382">
        <v>0.6028</v>
      </c>
    </row>
    <row r="23" spans="1:25">
      <c r="A23" s="375"/>
      <c r="B23" s="601"/>
      <c r="C23" s="602"/>
      <c r="D23" s="603"/>
      <c r="E23" s="602"/>
      <c r="F23" s="603"/>
      <c r="G23" s="603"/>
      <c r="H23" s="603"/>
      <c r="I23" s="602"/>
      <c r="J23" s="375"/>
      <c r="K23" s="602"/>
      <c r="L23" s="603"/>
      <c r="M23" s="602"/>
      <c r="N23" s="603"/>
      <c r="O23" s="603"/>
      <c r="P23" s="603"/>
      <c r="Q23" s="602"/>
      <c r="R23" s="603"/>
      <c r="S23" s="602"/>
      <c r="T23" s="603"/>
      <c r="U23" s="602"/>
      <c r="V23" s="603"/>
      <c r="W23" s="603"/>
      <c r="X23" s="603"/>
      <c r="Y23" s="602"/>
    </row>
    <row r="24" spans="1:25">
      <c r="A24" s="375"/>
      <c r="B24" s="560"/>
      <c r="C24" s="375"/>
      <c r="D24" s="375"/>
      <c r="E24" s="375"/>
      <c r="F24" s="375"/>
      <c r="G24" s="375"/>
      <c r="H24" s="375"/>
      <c r="I24" s="375"/>
      <c r="J24" s="375"/>
      <c r="K24" s="375"/>
      <c r="L24" s="375"/>
      <c r="M24" s="375"/>
      <c r="N24" s="375"/>
      <c r="O24" s="375"/>
      <c r="P24" s="375"/>
      <c r="Q24" s="375"/>
      <c r="R24" s="375"/>
      <c r="S24" s="375"/>
      <c r="T24" s="375"/>
      <c r="U24" s="375"/>
      <c r="V24" s="375"/>
      <c r="W24" s="375"/>
      <c r="X24" s="375"/>
      <c r="Y24" s="375"/>
    </row>
    <row r="25" spans="1:25">
      <c r="A25" s="719" t="s">
        <v>477</v>
      </c>
      <c r="B25" s="641"/>
      <c r="C25" s="641"/>
      <c r="D25" s="641"/>
      <c r="E25" s="641"/>
      <c r="F25" s="641"/>
      <c r="G25" s="641"/>
      <c r="H25" s="641"/>
      <c r="I25" s="641"/>
      <c r="J25" s="640"/>
      <c r="K25" s="640"/>
      <c r="L25" s="640"/>
      <c r="M25" s="640"/>
      <c r="N25" s="640"/>
      <c r="O25" s="640"/>
      <c r="P25" s="640"/>
      <c r="Q25" s="640"/>
      <c r="R25" s="375"/>
      <c r="S25" s="375"/>
      <c r="T25" s="375"/>
      <c r="U25" s="375"/>
      <c r="V25" s="375"/>
      <c r="W25" s="375"/>
      <c r="X25" s="375"/>
      <c r="Y25" s="375"/>
    </row>
    <row r="26" spans="1:25">
      <c r="A26" s="596" t="s">
        <v>246</v>
      </c>
      <c r="B26" s="560"/>
      <c r="C26" s="375"/>
      <c r="D26" s="375"/>
      <c r="E26" s="375"/>
      <c r="F26" s="375"/>
      <c r="G26" s="375"/>
      <c r="H26" s="375"/>
      <c r="I26" s="375"/>
      <c r="J26" s="375"/>
      <c r="K26" s="375"/>
      <c r="L26" s="375"/>
      <c r="M26" s="375"/>
      <c r="N26" s="375"/>
      <c r="O26" s="375"/>
      <c r="P26" s="375"/>
      <c r="Q26" s="375"/>
      <c r="R26" s="375"/>
      <c r="S26" s="375"/>
      <c r="T26" s="375"/>
      <c r="U26" s="375"/>
      <c r="V26" s="375"/>
      <c r="W26" s="375"/>
      <c r="X26" s="375"/>
      <c r="Y26" s="375"/>
    </row>
    <row r="27" spans="1:25">
      <c r="A27" s="24"/>
      <c r="B27" s="64"/>
      <c r="C27" s="649" t="s">
        <v>478</v>
      </c>
      <c r="D27" s="718"/>
      <c r="E27" s="718"/>
      <c r="F27" s="718"/>
      <c r="G27" s="718"/>
      <c r="H27" s="718"/>
      <c r="I27" s="718"/>
      <c r="J27" s="24"/>
      <c r="K27" s="649" t="s">
        <v>247</v>
      </c>
      <c r="L27" s="718"/>
      <c r="M27" s="718"/>
      <c r="N27" s="718"/>
      <c r="O27" s="718"/>
      <c r="P27" s="718"/>
      <c r="Q27" s="718"/>
      <c r="R27" s="375"/>
      <c r="S27" s="375"/>
      <c r="T27" s="375"/>
      <c r="U27" s="375"/>
      <c r="V27" s="375"/>
      <c r="W27" s="375"/>
      <c r="X27" s="375"/>
      <c r="Y27" s="375"/>
    </row>
    <row r="28" spans="1:25" ht="33.75">
      <c r="A28" s="24"/>
      <c r="B28" s="64"/>
      <c r="C28" s="17" t="s">
        <v>57</v>
      </c>
      <c r="D28" s="19" t="s">
        <v>21</v>
      </c>
      <c r="E28" s="17" t="s">
        <v>58</v>
      </c>
      <c r="F28" s="19" t="s">
        <v>21</v>
      </c>
      <c r="G28" s="17" t="s">
        <v>59</v>
      </c>
      <c r="H28" s="19" t="s">
        <v>21</v>
      </c>
      <c r="I28" s="17" t="s">
        <v>242</v>
      </c>
      <c r="J28" s="24"/>
      <c r="K28" s="17" t="s">
        <v>57</v>
      </c>
      <c r="L28" s="19" t="s">
        <v>21</v>
      </c>
      <c r="M28" s="17" t="s">
        <v>58</v>
      </c>
      <c r="N28" s="19" t="s">
        <v>21</v>
      </c>
      <c r="O28" s="17" t="s">
        <v>59</v>
      </c>
      <c r="P28" s="19" t="s">
        <v>21</v>
      </c>
      <c r="Q28" s="17" t="s">
        <v>242</v>
      </c>
      <c r="R28" s="375"/>
      <c r="S28" s="375"/>
      <c r="T28" s="375"/>
      <c r="U28" s="375"/>
      <c r="V28" s="375"/>
      <c r="W28" s="375"/>
      <c r="X28" s="375"/>
      <c r="Y28" s="375"/>
    </row>
    <row r="29" spans="1:25" ht="22.5">
      <c r="A29" s="440" t="s">
        <v>468</v>
      </c>
      <c r="B29" s="593"/>
      <c r="C29" s="597"/>
      <c r="D29" s="604"/>
      <c r="E29" s="597"/>
      <c r="F29" s="604"/>
      <c r="G29" s="597"/>
      <c r="H29" s="604"/>
      <c r="I29" s="597"/>
      <c r="J29" s="604"/>
      <c r="K29" s="597"/>
      <c r="L29" s="604"/>
      <c r="M29" s="597"/>
      <c r="N29" s="604"/>
      <c r="O29" s="597"/>
      <c r="P29" s="604"/>
      <c r="Q29" s="597"/>
      <c r="R29" s="604"/>
      <c r="S29" s="605"/>
      <c r="T29" s="604"/>
      <c r="U29" s="605"/>
      <c r="V29" s="604"/>
      <c r="W29" s="605"/>
      <c r="X29" s="604"/>
      <c r="Y29" s="605"/>
    </row>
    <row r="30" spans="1:25">
      <c r="A30" s="39" t="str">
        <f>IF(AND(C30&lt;0,E30&lt;0,G30&lt;0,I30&lt;0,K30&lt;0,M30&lt;0,O30&lt;0,Q30&lt;0),"Net loss",IF(AND(C30&gt;-1,E30&gt;-1,G30&gt;-1,I30&gt;-1,K30&gt;-1,M30&gt;-1,O30&gt;-1,Q30&gt;-1),"Net income",IF(AND(C30&lt;0,OR(E30&gt;-1,G30&gt;-1,I30&gt;-1,K30&gt;-1,M30&gt;-1,O30&gt;-1,Q30&gt;-1)),"Net (loss) income","Net income (loss)")))</f>
        <v>Net income</v>
      </c>
      <c r="B30" s="562" t="str">
        <f>B7</f>
        <v>A</v>
      </c>
      <c r="C30" s="161">
        <v>251</v>
      </c>
      <c r="D30" s="606"/>
      <c r="E30" s="161">
        <v>196</v>
      </c>
      <c r="F30" s="606"/>
      <c r="G30" s="161">
        <v>2</v>
      </c>
      <c r="H30" s="606"/>
      <c r="I30" s="161">
        <v>449</v>
      </c>
      <c r="J30" s="606"/>
      <c r="K30" s="161">
        <v>213</v>
      </c>
      <c r="L30" s="606"/>
      <c r="M30" s="161">
        <v>216</v>
      </c>
      <c r="N30" s="606"/>
      <c r="O30" s="161">
        <v>24</v>
      </c>
      <c r="P30" s="606"/>
      <c r="Q30" s="161">
        <v>453</v>
      </c>
      <c r="R30" s="606"/>
      <c r="S30" s="607"/>
      <c r="T30" s="606"/>
      <c r="U30" s="607"/>
      <c r="V30" s="606"/>
      <c r="W30" s="607"/>
      <c r="X30" s="606"/>
      <c r="Y30" s="607"/>
    </row>
    <row r="31" spans="1:25">
      <c r="A31" s="344" t="s">
        <v>469</v>
      </c>
      <c r="B31" s="598"/>
      <c r="C31" s="456">
        <v>0</v>
      </c>
      <c r="D31" s="358">
        <v>0</v>
      </c>
      <c r="E31" s="456">
        <v>0</v>
      </c>
      <c r="F31" s="337"/>
      <c r="G31" s="456">
        <v>17</v>
      </c>
      <c r="H31" s="369"/>
      <c r="I31" s="456">
        <f>+SUM(C31:G31)</f>
        <v>17</v>
      </c>
      <c r="J31" s="369"/>
      <c r="K31" s="456">
        <v>0</v>
      </c>
      <c r="L31" s="369"/>
      <c r="M31" s="456">
        <v>0</v>
      </c>
      <c r="N31" s="369"/>
      <c r="O31" s="456">
        <v>18</v>
      </c>
      <c r="P31" s="369"/>
      <c r="Q31" s="456">
        <f>+SUM(K31:O31)</f>
        <v>18</v>
      </c>
      <c r="R31" s="369"/>
      <c r="S31" s="551"/>
      <c r="T31" s="369"/>
      <c r="U31" s="551"/>
      <c r="V31" s="369"/>
      <c r="W31" s="551"/>
      <c r="X31" s="369"/>
      <c r="Y31" s="551"/>
    </row>
    <row r="32" spans="1:25">
      <c r="A32" s="39" t="str">
        <f>IF(AND(C32&lt;0,E32&lt;0,G32&lt;0,I32&lt;0,K32&lt;0,M32&lt;0,O32&lt;0,Q32&lt;0),"Net loss",IF(AND(C32&gt;-1,E32&gt;-1,G32&gt;-1,I32&gt;-1,K32&gt;-1,M32&gt;-1,O32&gt;-1,Q32&gt;-1),"Net income",IF(AND(C32&lt;0,OR(E32&gt;-1,G32&gt;-1,I32&gt;-1,K32&gt;-1,M32&gt;-1,O32&gt;-1,Q32&gt;-1)),"Net (loss) income","Net income (loss)")))&amp;" available to common stockholders"</f>
        <v>Net income (loss) available to common stockholders</v>
      </c>
      <c r="B32" s="562" t="s">
        <v>357</v>
      </c>
      <c r="C32" s="114">
        <f>+C30-C31</f>
        <v>251</v>
      </c>
      <c r="D32" s="24"/>
      <c r="E32" s="114">
        <f>+E30-E31</f>
        <v>196</v>
      </c>
      <c r="F32" s="411"/>
      <c r="G32" s="114">
        <f>+G30-G31</f>
        <v>-15</v>
      </c>
      <c r="H32" s="411"/>
      <c r="I32" s="114">
        <f>+I30-I31</f>
        <v>432</v>
      </c>
      <c r="J32" s="24"/>
      <c r="K32" s="114">
        <f>+K30-K31</f>
        <v>213</v>
      </c>
      <c r="L32" s="24"/>
      <c r="M32" s="114">
        <f>+M30</f>
        <v>216</v>
      </c>
      <c r="N32" s="542"/>
      <c r="O32" s="114">
        <f>+O30-O31</f>
        <v>6</v>
      </c>
      <c r="P32" s="542"/>
      <c r="Q32" s="114">
        <f>+Q30-Q31</f>
        <v>435</v>
      </c>
      <c r="R32" s="24"/>
      <c r="S32" s="607"/>
      <c r="T32" s="24"/>
      <c r="U32" s="607"/>
      <c r="V32" s="24"/>
      <c r="W32" s="607"/>
      <c r="X32" s="24"/>
      <c r="Y32" s="607"/>
    </row>
    <row r="33" spans="1:25">
      <c r="A33" s="440" t="s">
        <v>470</v>
      </c>
      <c r="B33" s="598"/>
      <c r="C33" s="369"/>
      <c r="D33" s="369"/>
      <c r="E33" s="369"/>
      <c r="F33" s="369"/>
      <c r="G33" s="369"/>
      <c r="H33" s="369"/>
      <c r="I33" s="369"/>
      <c r="J33" s="369"/>
      <c r="K33" s="369"/>
      <c r="L33" s="369"/>
      <c r="M33" s="369"/>
      <c r="N33" s="369"/>
      <c r="O33" s="369"/>
      <c r="P33" s="369"/>
      <c r="Q33" s="369"/>
      <c r="R33" s="608"/>
      <c r="S33" s="608"/>
      <c r="T33" s="608"/>
      <c r="U33" s="608"/>
      <c r="V33" s="608"/>
      <c r="W33" s="608"/>
      <c r="X33" s="608"/>
      <c r="Y33" s="608"/>
    </row>
    <row r="34" spans="1:25">
      <c r="A34" s="39" t="s">
        <v>416</v>
      </c>
      <c r="B34" s="569"/>
      <c r="C34" s="161">
        <v>66365</v>
      </c>
      <c r="D34" s="24"/>
      <c r="E34" s="161">
        <v>55614</v>
      </c>
      <c r="F34" s="24"/>
      <c r="G34" s="161">
        <v>40131</v>
      </c>
      <c r="H34" s="24"/>
      <c r="I34" s="161">
        <v>162110</v>
      </c>
      <c r="J34" s="24"/>
      <c r="K34" s="161">
        <v>65485</v>
      </c>
      <c r="L34" s="24"/>
      <c r="M34" s="161">
        <v>56135</v>
      </c>
      <c r="N34" s="24"/>
      <c r="O34" s="161">
        <v>39869</v>
      </c>
      <c r="P34" s="24"/>
      <c r="Q34" s="161">
        <v>161489</v>
      </c>
      <c r="R34" s="375"/>
      <c r="S34" s="375"/>
      <c r="T34" s="375"/>
      <c r="U34" s="375"/>
      <c r="V34" s="375"/>
      <c r="W34" s="375"/>
      <c r="X34" s="375"/>
      <c r="Y34" s="375"/>
    </row>
    <row r="35" spans="1:25">
      <c r="A35" s="344" t="s">
        <v>471</v>
      </c>
      <c r="B35" s="598"/>
      <c r="C35" s="358">
        <v>122</v>
      </c>
      <c r="D35" s="369"/>
      <c r="E35" s="358">
        <v>46</v>
      </c>
      <c r="F35" s="369"/>
      <c r="G35" s="358">
        <v>6876</v>
      </c>
      <c r="H35" s="369"/>
      <c r="I35" s="358">
        <v>7044</v>
      </c>
      <c r="J35" s="369"/>
      <c r="K35" s="358">
        <v>119</v>
      </c>
      <c r="L35" s="369"/>
      <c r="M35" s="358">
        <v>45</v>
      </c>
      <c r="N35" s="369"/>
      <c r="O35" s="358">
        <v>6876</v>
      </c>
      <c r="P35" s="369"/>
      <c r="Q35" s="358">
        <v>7040</v>
      </c>
      <c r="R35" s="608"/>
      <c r="S35" s="608"/>
      <c r="T35" s="608"/>
      <c r="U35" s="608"/>
      <c r="V35" s="608"/>
      <c r="W35" s="608"/>
      <c r="X35" s="608"/>
      <c r="Y35" s="608"/>
    </row>
    <row r="36" spans="1:25">
      <c r="A36" s="39" t="s">
        <v>472</v>
      </c>
      <c r="B36" s="64"/>
      <c r="C36" s="109">
        <v>66</v>
      </c>
      <c r="D36" s="24"/>
      <c r="E36" s="109">
        <v>7</v>
      </c>
      <c r="F36" s="24"/>
      <c r="G36" s="109">
        <v>0</v>
      </c>
      <c r="H36" s="24"/>
      <c r="I36" s="109">
        <v>73</v>
      </c>
      <c r="J36" s="24"/>
      <c r="K36" s="109">
        <v>73</v>
      </c>
      <c r="L36" s="24"/>
      <c r="M36" s="109">
        <v>7</v>
      </c>
      <c r="N36" s="24"/>
      <c r="O36" s="109">
        <v>0</v>
      </c>
      <c r="P36" s="24"/>
      <c r="Q36" s="109">
        <v>80</v>
      </c>
      <c r="R36" s="375"/>
      <c r="S36" s="375"/>
      <c r="T36" s="375"/>
      <c r="U36" s="375"/>
      <c r="V36" s="375"/>
      <c r="W36" s="375"/>
      <c r="X36" s="375"/>
      <c r="Y36" s="375"/>
    </row>
    <row r="37" spans="1:25" ht="22.5">
      <c r="A37" s="344" t="s">
        <v>473</v>
      </c>
      <c r="B37" s="598"/>
      <c r="C37" s="358">
        <v>1</v>
      </c>
      <c r="D37" s="369"/>
      <c r="E37" s="358">
        <v>1</v>
      </c>
      <c r="F37" s="369"/>
      <c r="G37" s="358">
        <v>370</v>
      </c>
      <c r="H37" s="369"/>
      <c r="I37" s="358">
        <v>372</v>
      </c>
      <c r="J37" s="369"/>
      <c r="K37" s="358">
        <v>0</v>
      </c>
      <c r="L37" s="369"/>
      <c r="M37" s="358">
        <v>0</v>
      </c>
      <c r="N37" s="369"/>
      <c r="O37" s="358">
        <v>370</v>
      </c>
      <c r="P37" s="369"/>
      <c r="Q37" s="358">
        <v>370</v>
      </c>
      <c r="R37" s="608"/>
      <c r="S37" s="608"/>
      <c r="T37" s="608"/>
      <c r="U37" s="608"/>
      <c r="V37" s="608"/>
      <c r="W37" s="608"/>
      <c r="X37" s="608"/>
      <c r="Y37" s="608"/>
    </row>
    <row r="38" spans="1:25">
      <c r="A38" s="39" t="s">
        <v>479</v>
      </c>
      <c r="B38" s="562" t="str">
        <f>B15</f>
        <v>C</v>
      </c>
      <c r="C38" s="114">
        <f>C34-C35-C36+C37</f>
        <v>66178</v>
      </c>
      <c r="D38" s="314"/>
      <c r="E38" s="114">
        <f>E34-E35-E36+E37</f>
        <v>55562</v>
      </c>
      <c r="F38" s="24"/>
      <c r="G38" s="114">
        <f>G34-G35-G36+G37</f>
        <v>33625</v>
      </c>
      <c r="H38" s="24"/>
      <c r="I38" s="114">
        <f>I34-I35-I36+I37</f>
        <v>155365</v>
      </c>
      <c r="J38" s="24"/>
      <c r="K38" s="114">
        <f>K34-K35-K36+K37</f>
        <v>65293</v>
      </c>
      <c r="L38" s="314"/>
      <c r="M38" s="114">
        <f>M34-M35-M36+M37</f>
        <v>56083</v>
      </c>
      <c r="N38" s="24"/>
      <c r="O38" s="114">
        <f>O34-O35-O36+O37</f>
        <v>33363</v>
      </c>
      <c r="P38" s="24"/>
      <c r="Q38" s="114">
        <f>Q34-Q35-Q36+Q37</f>
        <v>154739</v>
      </c>
      <c r="R38" s="375"/>
      <c r="S38" s="375"/>
      <c r="T38" s="375"/>
      <c r="U38" s="375"/>
      <c r="V38" s="375"/>
      <c r="W38" s="375"/>
      <c r="X38" s="375"/>
      <c r="Y38" s="375"/>
    </row>
    <row r="39" spans="1:25" ht="22.5">
      <c r="A39" s="344" t="s">
        <v>423</v>
      </c>
      <c r="B39" s="594" t="str">
        <f>B16</f>
        <v>A/C</v>
      </c>
      <c r="C39" s="599">
        <v>1.4999999999999999E-2</v>
      </c>
      <c r="D39" s="337"/>
      <c r="E39" s="599">
        <v>1.4E-2</v>
      </c>
      <c r="F39" s="337"/>
      <c r="G39" s="600" t="s">
        <v>38</v>
      </c>
      <c r="H39" s="337"/>
      <c r="I39" s="599">
        <v>1.15E-2</v>
      </c>
      <c r="J39" s="369"/>
      <c r="K39" s="599">
        <v>1.3100000000000001E-2</v>
      </c>
      <c r="L39" s="337"/>
      <c r="M39" s="599">
        <v>1.54E-2</v>
      </c>
      <c r="N39" s="337"/>
      <c r="O39" s="600" t="s">
        <v>38</v>
      </c>
      <c r="P39" s="337"/>
      <c r="Q39" s="599">
        <v>1.17E-2</v>
      </c>
      <c r="R39" s="608"/>
      <c r="S39" s="608"/>
      <c r="T39" s="608"/>
      <c r="U39" s="608"/>
      <c r="V39" s="608"/>
      <c r="W39" s="608"/>
      <c r="X39" s="608"/>
      <c r="Y39" s="608"/>
    </row>
    <row r="40" spans="1:25">
      <c r="A40" s="224" t="s">
        <v>475</v>
      </c>
      <c r="B40" s="64"/>
      <c r="C40" s="24"/>
      <c r="D40" s="24"/>
      <c r="E40" s="24"/>
      <c r="F40" s="24"/>
      <c r="G40" s="24"/>
      <c r="H40" s="24"/>
      <c r="I40" s="24"/>
      <c r="J40" s="24"/>
      <c r="K40" s="24"/>
      <c r="L40" s="24"/>
      <c r="M40" s="24"/>
      <c r="N40" s="24"/>
      <c r="O40" s="24"/>
      <c r="P40" s="24"/>
      <c r="Q40" s="24"/>
      <c r="R40" s="375"/>
      <c r="S40" s="375"/>
      <c r="T40" s="375"/>
      <c r="U40" s="375"/>
      <c r="V40" s="375"/>
      <c r="W40" s="375"/>
      <c r="X40" s="375"/>
      <c r="Y40" s="375"/>
    </row>
    <row r="41" spans="1:25">
      <c r="A41" s="344" t="s">
        <v>362</v>
      </c>
      <c r="B41" s="594" t="str">
        <f>B18</f>
        <v>D</v>
      </c>
      <c r="C41" s="347">
        <v>718</v>
      </c>
      <c r="D41" s="369"/>
      <c r="E41" s="347">
        <v>213</v>
      </c>
      <c r="F41" s="369"/>
      <c r="G41" s="347">
        <v>42</v>
      </c>
      <c r="H41" s="369"/>
      <c r="I41" s="347">
        <v>973</v>
      </c>
      <c r="J41" s="369"/>
      <c r="K41" s="347">
        <v>715</v>
      </c>
      <c r="L41" s="369"/>
      <c r="M41" s="347">
        <v>217</v>
      </c>
      <c r="N41" s="369"/>
      <c r="O41" s="347">
        <v>19</v>
      </c>
      <c r="P41" s="369"/>
      <c r="Q41" s="347">
        <v>951</v>
      </c>
      <c r="R41" s="608"/>
      <c r="S41" s="608"/>
      <c r="T41" s="608"/>
      <c r="U41" s="608"/>
      <c r="V41" s="608"/>
      <c r="W41" s="608"/>
      <c r="X41" s="608"/>
      <c r="Y41" s="608"/>
    </row>
    <row r="42" spans="1:25">
      <c r="A42" s="39" t="s">
        <v>465</v>
      </c>
      <c r="B42" s="64"/>
      <c r="C42" s="109">
        <v>799</v>
      </c>
      <c r="D42" s="314"/>
      <c r="E42" s="109">
        <v>360</v>
      </c>
      <c r="F42" s="314"/>
      <c r="G42" s="109">
        <v>-14</v>
      </c>
      <c r="H42" s="314"/>
      <c r="I42" s="109">
        <v>1145</v>
      </c>
      <c r="J42" s="103"/>
      <c r="K42" s="109">
        <v>799</v>
      </c>
      <c r="L42" s="314"/>
      <c r="M42" s="109">
        <v>371</v>
      </c>
      <c r="N42" s="314"/>
      <c r="O42" s="109">
        <v>-4</v>
      </c>
      <c r="P42" s="314"/>
      <c r="Q42" s="109">
        <v>1166</v>
      </c>
      <c r="R42" s="375"/>
      <c r="S42" s="375"/>
      <c r="T42" s="375"/>
      <c r="U42" s="375"/>
      <c r="V42" s="375"/>
      <c r="W42" s="375"/>
      <c r="X42" s="375"/>
      <c r="Y42" s="375"/>
    </row>
    <row r="43" spans="1:25">
      <c r="A43" s="344" t="s">
        <v>353</v>
      </c>
      <c r="B43" s="598"/>
      <c r="C43" s="358">
        <v>336</v>
      </c>
      <c r="D43" s="369"/>
      <c r="E43" s="358">
        <v>133</v>
      </c>
      <c r="F43" s="369"/>
      <c r="G43" s="358">
        <v>24</v>
      </c>
      <c r="H43" s="369"/>
      <c r="I43" s="358">
        <v>493</v>
      </c>
      <c r="J43" s="369"/>
      <c r="K43" s="358">
        <v>277</v>
      </c>
      <c r="L43" s="369"/>
      <c r="M43" s="358">
        <v>149</v>
      </c>
      <c r="N43" s="369"/>
      <c r="O43" s="358">
        <v>36</v>
      </c>
      <c r="P43" s="369"/>
      <c r="Q43" s="358">
        <v>462</v>
      </c>
      <c r="R43" s="608"/>
      <c r="S43" s="608"/>
      <c r="T43" s="608"/>
      <c r="U43" s="608"/>
      <c r="V43" s="608"/>
      <c r="W43" s="608"/>
      <c r="X43" s="608"/>
      <c r="Y43" s="608"/>
    </row>
    <row r="44" spans="1:25">
      <c r="A44" s="39" t="s">
        <v>359</v>
      </c>
      <c r="B44" s="562" t="str">
        <f>B21</f>
        <v>E</v>
      </c>
      <c r="C44" s="114">
        <f>C42+C43</f>
        <v>1135</v>
      </c>
      <c r="D44" s="24"/>
      <c r="E44" s="114">
        <f>E42+E43</f>
        <v>493</v>
      </c>
      <c r="F44" s="24"/>
      <c r="G44" s="114">
        <f>G42+G43</f>
        <v>10</v>
      </c>
      <c r="H44" s="24"/>
      <c r="I44" s="114">
        <f>I42+I43</f>
        <v>1638</v>
      </c>
      <c r="J44" s="24"/>
      <c r="K44" s="114">
        <f>K42+K43</f>
        <v>1076</v>
      </c>
      <c r="L44" s="24"/>
      <c r="M44" s="114">
        <f>M42+M43</f>
        <v>520</v>
      </c>
      <c r="N44" s="24"/>
      <c r="O44" s="114">
        <f>O42+O43</f>
        <v>32</v>
      </c>
      <c r="P44" s="24"/>
      <c r="Q44" s="114">
        <f>Q42+Q43</f>
        <v>1628</v>
      </c>
      <c r="R44" s="375"/>
      <c r="S44" s="375"/>
      <c r="T44" s="375"/>
      <c r="U44" s="375"/>
      <c r="V44" s="375"/>
      <c r="W44" s="375"/>
      <c r="X44" s="375"/>
      <c r="Y44" s="375"/>
    </row>
    <row r="45" spans="1:25">
      <c r="A45" s="344" t="s">
        <v>397</v>
      </c>
      <c r="B45" s="594" t="str">
        <f>B22</f>
        <v>D/E</v>
      </c>
      <c r="C45" s="382">
        <v>0.63280000000000003</v>
      </c>
      <c r="D45" s="337"/>
      <c r="E45" s="382">
        <v>0.4335</v>
      </c>
      <c r="F45" s="337"/>
      <c r="G45" s="352" t="s">
        <v>38</v>
      </c>
      <c r="H45" s="337"/>
      <c r="I45" s="382">
        <v>0.59399999999999997</v>
      </c>
      <c r="J45" s="369"/>
      <c r="K45" s="382">
        <v>0.6643</v>
      </c>
      <c r="L45" s="337"/>
      <c r="M45" s="382">
        <v>0.4158</v>
      </c>
      <c r="N45" s="337"/>
      <c r="O45" s="352" t="s">
        <v>38</v>
      </c>
      <c r="P45" s="337"/>
      <c r="Q45" s="382">
        <v>0.58409999999999995</v>
      </c>
      <c r="R45" s="608"/>
      <c r="S45" s="608"/>
      <c r="T45" s="608"/>
      <c r="U45" s="608"/>
      <c r="V45" s="608"/>
      <c r="W45" s="608"/>
      <c r="X45" s="608"/>
      <c r="Y45" s="608"/>
    </row>
    <row r="46" spans="1:25">
      <c r="A46" s="375"/>
      <c r="B46" s="560"/>
      <c r="C46" s="375"/>
      <c r="D46" s="375"/>
      <c r="E46" s="375"/>
      <c r="F46" s="375"/>
      <c r="G46" s="375"/>
      <c r="H46" s="375"/>
      <c r="I46" s="375"/>
      <c r="J46" s="375"/>
      <c r="K46" s="375"/>
      <c r="L46" s="375"/>
      <c r="M46" s="375"/>
      <c r="N46" s="375"/>
      <c r="O46" s="375"/>
      <c r="P46" s="375"/>
      <c r="Q46" s="375"/>
      <c r="R46" s="375"/>
      <c r="S46" s="375"/>
      <c r="T46" s="375"/>
      <c r="U46" s="375"/>
      <c r="V46" s="375"/>
      <c r="W46" s="375"/>
      <c r="X46" s="375"/>
      <c r="Y46" s="375"/>
    </row>
  </sheetData>
  <mergeCells count="7">
    <mergeCell ref="A1:Q1"/>
    <mergeCell ref="C4:I4"/>
    <mergeCell ref="K4:Q4"/>
    <mergeCell ref="S4:Y4"/>
    <mergeCell ref="A25:Q25"/>
    <mergeCell ref="C27:I27"/>
    <mergeCell ref="K27:Q27"/>
  </mergeCells>
  <pageMargins left="0.7" right="0.7" top="0.75" bottom="0.75" header="0.3" footer="0.3"/>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80" zoomScaleNormal="80" workbookViewId="0">
      <selection activeCell="C17" sqref="C17"/>
    </sheetView>
  </sheetViews>
  <sheetFormatPr defaultColWidth="21.5" defaultRowHeight="12.75"/>
  <cols>
    <col min="1" max="1" width="60.6640625" bestFit="1" customWidth="1"/>
    <col min="2" max="2" width="5" bestFit="1" customWidth="1"/>
    <col min="3" max="3" width="12.6640625" bestFit="1" customWidth="1"/>
    <col min="4" max="4" width="0.6640625" customWidth="1"/>
    <col min="5" max="5" width="12.83203125" bestFit="1" customWidth="1"/>
    <col min="6" max="6" width="0.6640625" customWidth="1"/>
    <col min="7" max="7" width="11" bestFit="1" customWidth="1"/>
    <col min="8" max="8" width="0.6640625" customWidth="1"/>
    <col min="9" max="9" width="14.83203125" bestFit="1" customWidth="1"/>
    <col min="10" max="10" width="1" customWidth="1"/>
    <col min="11" max="11" width="12.6640625" bestFit="1" customWidth="1"/>
    <col min="12" max="12" width="0.6640625" customWidth="1"/>
    <col min="13" max="13" width="12.83203125" bestFit="1" customWidth="1"/>
    <col min="14" max="14" width="0.6640625" customWidth="1"/>
    <col min="15" max="15" width="11" bestFit="1" customWidth="1"/>
    <col min="16" max="16" width="0.6640625" customWidth="1"/>
    <col min="17" max="17" width="14.83203125" bestFit="1" customWidth="1"/>
  </cols>
  <sheetData>
    <row r="1" spans="1:17">
      <c r="A1" s="733" t="s">
        <v>477</v>
      </c>
      <c r="B1" s="641"/>
      <c r="C1" s="641"/>
      <c r="D1" s="641"/>
      <c r="E1" s="641"/>
      <c r="F1" s="641"/>
      <c r="G1" s="641"/>
      <c r="H1" s="641"/>
      <c r="I1" s="641"/>
      <c r="J1" s="641"/>
      <c r="K1" s="641"/>
      <c r="L1" s="641"/>
      <c r="M1" s="641"/>
      <c r="N1" s="641"/>
      <c r="O1" s="641"/>
      <c r="P1" s="641"/>
      <c r="Q1" s="641"/>
    </row>
    <row r="2" spans="1:17">
      <c r="A2" s="596" t="s">
        <v>246</v>
      </c>
      <c r="B2" s="375"/>
      <c r="C2" s="375"/>
      <c r="D2" s="375"/>
      <c r="E2" s="375"/>
      <c r="F2" s="375"/>
      <c r="G2" s="375"/>
      <c r="H2" s="375"/>
      <c r="I2" s="375"/>
      <c r="J2" s="375"/>
      <c r="K2" s="375"/>
      <c r="L2" s="375"/>
      <c r="M2" s="375"/>
      <c r="N2" s="375"/>
      <c r="O2" s="375"/>
      <c r="P2" s="375"/>
      <c r="Q2" s="375"/>
    </row>
    <row r="3" spans="1:17">
      <c r="A3" s="24"/>
      <c r="B3" s="24"/>
      <c r="C3" s="24"/>
      <c r="D3" s="24"/>
      <c r="E3" s="24"/>
      <c r="F3" s="24"/>
      <c r="G3" s="24"/>
      <c r="H3" s="24"/>
      <c r="I3" s="24"/>
      <c r="J3" s="24"/>
      <c r="K3" s="24"/>
      <c r="L3" s="24"/>
      <c r="M3" s="24"/>
      <c r="N3" s="24"/>
      <c r="O3" s="24"/>
      <c r="P3" s="24"/>
      <c r="Q3" s="24"/>
    </row>
    <row r="4" spans="1:17">
      <c r="A4" s="24"/>
      <c r="B4" s="24"/>
      <c r="C4" s="732" t="s">
        <v>20</v>
      </c>
      <c r="D4" s="641"/>
      <c r="E4" s="641"/>
      <c r="F4" s="641"/>
      <c r="G4" s="641"/>
      <c r="H4" s="641"/>
      <c r="I4" s="641"/>
      <c r="J4" s="650"/>
      <c r="K4" s="650"/>
      <c r="L4" s="650"/>
      <c r="M4" s="650"/>
      <c r="N4" s="650"/>
      <c r="O4" s="650"/>
      <c r="P4" s="650"/>
      <c r="Q4" s="650"/>
    </row>
    <row r="5" spans="1:17">
      <c r="A5" s="24"/>
      <c r="B5" s="24"/>
      <c r="C5" s="656" t="s">
        <v>29</v>
      </c>
      <c r="D5" s="657"/>
      <c r="E5" s="657"/>
      <c r="F5" s="657"/>
      <c r="G5" s="657"/>
      <c r="H5" s="657"/>
      <c r="I5" s="657"/>
      <c r="J5" s="377"/>
      <c r="K5" s="656" t="s">
        <v>30</v>
      </c>
      <c r="L5" s="657"/>
      <c r="M5" s="657"/>
      <c r="N5" s="657"/>
      <c r="O5" s="657"/>
      <c r="P5" s="657"/>
      <c r="Q5" s="657"/>
    </row>
    <row r="6" spans="1:17" ht="22.5">
      <c r="A6" s="24"/>
      <c r="B6" s="24"/>
      <c r="C6" s="17" t="s">
        <v>57</v>
      </c>
      <c r="D6" s="19" t="s">
        <v>21</v>
      </c>
      <c r="E6" s="17" t="s">
        <v>58</v>
      </c>
      <c r="F6" s="19" t="s">
        <v>21</v>
      </c>
      <c r="G6" s="17" t="s">
        <v>59</v>
      </c>
      <c r="H6" s="19" t="s">
        <v>21</v>
      </c>
      <c r="I6" s="17" t="s">
        <v>242</v>
      </c>
      <c r="J6" s="19" t="s">
        <v>21</v>
      </c>
      <c r="K6" s="17" t="s">
        <v>57</v>
      </c>
      <c r="L6" s="19" t="s">
        <v>21</v>
      </c>
      <c r="M6" s="17" t="s">
        <v>58</v>
      </c>
      <c r="N6" s="19" t="s">
        <v>21</v>
      </c>
      <c r="O6" s="17" t="s">
        <v>59</v>
      </c>
      <c r="P6" s="19" t="s">
        <v>21</v>
      </c>
      <c r="Q6" s="17" t="s">
        <v>242</v>
      </c>
    </row>
    <row r="7" spans="1:17">
      <c r="A7" s="440" t="s">
        <v>468</v>
      </c>
      <c r="B7" s="609"/>
      <c r="C7" s="610"/>
      <c r="D7" s="337"/>
      <c r="E7" s="610"/>
      <c r="F7" s="337"/>
      <c r="G7" s="610"/>
      <c r="H7" s="337"/>
      <c r="I7" s="610"/>
      <c r="J7" s="369"/>
      <c r="K7" s="611"/>
      <c r="L7" s="369"/>
      <c r="M7" s="611"/>
      <c r="N7" s="369"/>
      <c r="O7" s="611"/>
      <c r="P7" s="369"/>
      <c r="Q7" s="611"/>
    </row>
    <row r="8" spans="1:17">
      <c r="A8" s="39" t="str">
        <f>IF(AND(C8&lt;0,E8&lt;0,G8&lt;0,I8&lt;0,K8&lt;0,M8&lt;0,O8&lt;0,Q8&lt;0),"Net loss",IF(AND(C8&gt;-1,E8&gt;-1,G8&gt;-1,I8&gt;-1,K8&gt;-1,M8&gt;-1,O8&gt;-1,Q8&gt;-1),"Net income",IF(AND(C8&lt;0,OR(E8&gt;-1,G8&gt;-1,I8&gt;-1,K8&gt;-1,M8&gt;-1,O8&gt;-1,Q8&gt;-1)),"Net (loss) income","Net income (loss)")))</f>
        <v>Net income (loss)</v>
      </c>
      <c r="B8" s="562" t="s">
        <v>354</v>
      </c>
      <c r="C8" s="158">
        <v>556</v>
      </c>
      <c r="D8" s="207"/>
      <c r="E8" s="158">
        <v>400</v>
      </c>
      <c r="F8" s="207"/>
      <c r="G8" s="158">
        <v>-669</v>
      </c>
      <c r="H8" s="207"/>
      <c r="I8" s="158">
        <v>287</v>
      </c>
      <c r="J8" s="24"/>
      <c r="K8" s="158">
        <v>415</v>
      </c>
      <c r="L8" s="24"/>
      <c r="M8" s="158">
        <v>443</v>
      </c>
      <c r="N8" s="24"/>
      <c r="O8" s="158">
        <v>34</v>
      </c>
      <c r="P8" s="24"/>
      <c r="Q8" s="158">
        <v>892</v>
      </c>
    </row>
    <row r="9" spans="1:17">
      <c r="A9" s="344" t="s">
        <v>469</v>
      </c>
      <c r="B9" s="369"/>
      <c r="C9" s="357">
        <v>0</v>
      </c>
      <c r="D9" s="369"/>
      <c r="E9" s="357">
        <v>0</v>
      </c>
      <c r="F9" s="337"/>
      <c r="G9" s="380">
        <v>50</v>
      </c>
      <c r="H9" s="369"/>
      <c r="I9" s="357">
        <f>+SUM(C9:G9)</f>
        <v>50</v>
      </c>
      <c r="J9" s="369"/>
      <c r="K9" s="357">
        <v>0</v>
      </c>
      <c r="L9" s="369"/>
      <c r="M9" s="357">
        <v>0</v>
      </c>
      <c r="N9" s="369"/>
      <c r="O9" s="380">
        <v>33</v>
      </c>
      <c r="P9" s="369"/>
      <c r="Q9" s="380">
        <f>+SUM(K9:O9)</f>
        <v>33</v>
      </c>
    </row>
    <row r="10" spans="1:17">
      <c r="A10" s="39" t="str">
        <f>IF(AND(C10&lt;0,E10&lt;0,G10&lt;0,I10&lt;0,K10&lt;0,M10&lt;0,O10&lt;0,Q10&lt;0),"Net loss",IF(AND(C10&gt;-1,E10&gt;-1,G10&gt;-1,I10&gt;-1,K10&gt;-1,M10&gt;-1,O10&gt;-1,Q10&gt;-1),"Net income",IF(AND(C10&lt;0,OR(E10&gt;-1,G10&gt;-1,I10&gt;-1,K10&gt;-1,M10&gt;-1,O10&gt;-1,Q10&gt;-1)),"Net (loss) income","Net income (loss)")))&amp;" available to common stockholders"</f>
        <v>Net income (loss) available to common stockholders</v>
      </c>
      <c r="B10" s="562" t="s">
        <v>357</v>
      </c>
      <c r="C10" s="112">
        <f>IFERROR(+C8-C9,"X")</f>
        <v>556</v>
      </c>
      <c r="D10" s="207"/>
      <c r="E10" s="112">
        <f>IFERROR(+E8-E9,"X")</f>
        <v>400</v>
      </c>
      <c r="F10" s="407"/>
      <c r="G10" s="112">
        <f>IFERROR(+G8-G9,"X")</f>
        <v>-719</v>
      </c>
      <c r="H10" s="407"/>
      <c r="I10" s="112">
        <f>IFERROR(+I8-I9,"X")</f>
        <v>237</v>
      </c>
      <c r="J10" s="24"/>
      <c r="K10" s="112">
        <f>+K8-K9</f>
        <v>415</v>
      </c>
      <c r="L10" s="24"/>
      <c r="M10" s="112">
        <f>+M8-M9</f>
        <v>443</v>
      </c>
      <c r="N10" s="24"/>
      <c r="O10" s="112">
        <f>+O8-O9</f>
        <v>1</v>
      </c>
      <c r="P10" s="24"/>
      <c r="Q10" s="112">
        <f>+Q8-Q9</f>
        <v>859</v>
      </c>
    </row>
    <row r="11" spans="1:17">
      <c r="A11" s="440" t="s">
        <v>470</v>
      </c>
      <c r="B11" s="369"/>
      <c r="C11" s="337"/>
      <c r="D11" s="337"/>
      <c r="E11" s="337"/>
      <c r="F11" s="337"/>
      <c r="G11" s="337"/>
      <c r="H11" s="369"/>
      <c r="I11" s="337"/>
      <c r="J11" s="369"/>
      <c r="K11" s="369"/>
      <c r="L11" s="369"/>
      <c r="M11" s="369"/>
      <c r="N11" s="369"/>
      <c r="O11" s="369"/>
      <c r="P11" s="369"/>
      <c r="Q11" s="369"/>
    </row>
    <row r="12" spans="1:17">
      <c r="A12" s="39" t="s">
        <v>416</v>
      </c>
      <c r="B12" s="612"/>
      <c r="C12" s="158">
        <v>70024</v>
      </c>
      <c r="D12" s="207"/>
      <c r="E12" s="158">
        <v>62142</v>
      </c>
      <c r="F12" s="207"/>
      <c r="G12" s="158">
        <v>41319</v>
      </c>
      <c r="H12" s="24"/>
      <c r="I12" s="158">
        <v>173485</v>
      </c>
      <c r="J12" s="24"/>
      <c r="K12" s="158">
        <v>65247</v>
      </c>
      <c r="L12" s="24"/>
      <c r="M12" s="158">
        <v>55884</v>
      </c>
      <c r="N12" s="24"/>
      <c r="O12" s="158">
        <v>39824</v>
      </c>
      <c r="P12" s="24"/>
      <c r="Q12" s="158">
        <v>160955</v>
      </c>
    </row>
    <row r="13" spans="1:17">
      <c r="A13" s="344" t="s">
        <v>471</v>
      </c>
      <c r="B13" s="369"/>
      <c r="C13" s="357">
        <v>122</v>
      </c>
      <c r="D13" s="337"/>
      <c r="E13" s="357">
        <v>50</v>
      </c>
      <c r="F13" s="337"/>
      <c r="G13" s="357">
        <v>6876</v>
      </c>
      <c r="H13" s="369"/>
      <c r="I13" s="357">
        <v>7048</v>
      </c>
      <c r="J13" s="369"/>
      <c r="K13" s="357">
        <v>119</v>
      </c>
      <c r="L13" s="369"/>
      <c r="M13" s="357">
        <v>34</v>
      </c>
      <c r="N13" s="369"/>
      <c r="O13" s="357">
        <v>6876</v>
      </c>
      <c r="P13" s="369"/>
      <c r="Q13" s="357">
        <v>7029</v>
      </c>
    </row>
    <row r="14" spans="1:17">
      <c r="A14" s="39" t="s">
        <v>480</v>
      </c>
      <c r="B14" s="24"/>
      <c r="C14" s="49">
        <v>42</v>
      </c>
      <c r="D14" s="207"/>
      <c r="E14" s="49">
        <v>6</v>
      </c>
      <c r="F14" s="207"/>
      <c r="G14" s="49">
        <v>18</v>
      </c>
      <c r="H14" s="24"/>
      <c r="I14" s="49">
        <v>66</v>
      </c>
      <c r="J14" s="24"/>
      <c r="K14" s="49">
        <v>64</v>
      </c>
      <c r="L14" s="24"/>
      <c r="M14" s="49">
        <v>5</v>
      </c>
      <c r="N14" s="24"/>
      <c r="O14" s="49">
        <v>0</v>
      </c>
      <c r="P14" s="24"/>
      <c r="Q14" s="49">
        <v>69</v>
      </c>
    </row>
    <row r="15" spans="1:17">
      <c r="A15" s="344" t="s">
        <v>473</v>
      </c>
      <c r="B15" s="369"/>
      <c r="C15" s="357">
        <v>2</v>
      </c>
      <c r="D15" s="337"/>
      <c r="E15" s="357">
        <v>1</v>
      </c>
      <c r="F15" s="337"/>
      <c r="G15" s="357">
        <v>371</v>
      </c>
      <c r="H15" s="369"/>
      <c r="I15" s="357">
        <v>374</v>
      </c>
      <c r="J15" s="369"/>
      <c r="K15" s="357">
        <v>0</v>
      </c>
      <c r="L15" s="369"/>
      <c r="M15" s="357">
        <v>0</v>
      </c>
      <c r="N15" s="369"/>
      <c r="O15" s="380">
        <v>369</v>
      </c>
      <c r="P15" s="369"/>
      <c r="Q15" s="357">
        <v>369</v>
      </c>
    </row>
    <row r="16" spans="1:17">
      <c r="A16" s="39" t="s">
        <v>421</v>
      </c>
      <c r="B16" s="562" t="s">
        <v>363</v>
      </c>
      <c r="C16" s="112">
        <f>IFERROR(C12-C13-C14+C15,"X")</f>
        <v>69862</v>
      </c>
      <c r="D16" s="207"/>
      <c r="E16" s="112">
        <f>IFERROR(E12-E13-E14+E15,"X")</f>
        <v>62087</v>
      </c>
      <c r="F16" s="407"/>
      <c r="G16" s="112">
        <f>IFERROR(G12-G13-G14+G15,"X")</f>
        <v>34796</v>
      </c>
      <c r="H16" s="407"/>
      <c r="I16" s="112">
        <f>IFERROR(I12-I13-I14+I15,"X")</f>
        <v>166745</v>
      </c>
      <c r="J16" s="24"/>
      <c r="K16" s="112">
        <f>K12-K13-K14+K15</f>
        <v>65064</v>
      </c>
      <c r="L16" s="24"/>
      <c r="M16" s="112">
        <f>M12-M13-M14+M15</f>
        <v>55845</v>
      </c>
      <c r="N16" s="24"/>
      <c r="O16" s="112">
        <f>O12-O13-O14+O15</f>
        <v>33317</v>
      </c>
      <c r="P16" s="24"/>
      <c r="Q16" s="112">
        <f>Q12-Q13-Q14+Q15</f>
        <v>154226</v>
      </c>
    </row>
    <row r="17" spans="1:17">
      <c r="A17" s="344" t="s">
        <v>423</v>
      </c>
      <c r="B17" s="594" t="s">
        <v>474</v>
      </c>
      <c r="C17" s="382">
        <v>1.6E-2</v>
      </c>
      <c r="D17" s="337"/>
      <c r="E17" s="382">
        <v>1.29E-2</v>
      </c>
      <c r="F17" s="337"/>
      <c r="G17" s="352" t="s">
        <v>38</v>
      </c>
      <c r="H17" s="337"/>
      <c r="I17" s="599">
        <v>3.5000000000000001E-3</v>
      </c>
      <c r="J17" s="369"/>
      <c r="K17" s="382">
        <v>1.29E-2</v>
      </c>
      <c r="L17" s="337"/>
      <c r="M17" s="382">
        <v>1.6E-2</v>
      </c>
      <c r="N17" s="337"/>
      <c r="O17" s="352" t="s">
        <v>38</v>
      </c>
      <c r="P17" s="337"/>
      <c r="Q17" s="382">
        <v>1.17E-2</v>
      </c>
    </row>
    <row r="18" spans="1:17">
      <c r="A18" s="224" t="s">
        <v>475</v>
      </c>
      <c r="B18" s="24"/>
      <c r="C18" s="207"/>
      <c r="D18" s="207"/>
      <c r="E18" s="207"/>
      <c r="F18" s="207"/>
      <c r="G18" s="207"/>
      <c r="H18" s="24"/>
      <c r="I18" s="207"/>
      <c r="J18" s="24"/>
      <c r="K18" s="24"/>
      <c r="L18" s="24"/>
      <c r="M18" s="24"/>
      <c r="N18" s="24"/>
      <c r="O18" s="24"/>
      <c r="P18" s="24"/>
      <c r="Q18" s="24"/>
    </row>
    <row r="19" spans="1:17">
      <c r="A19" s="344" t="s">
        <v>362</v>
      </c>
      <c r="B19" s="594" t="s">
        <v>365</v>
      </c>
      <c r="C19" s="346">
        <v>1473</v>
      </c>
      <c r="D19" s="337"/>
      <c r="E19" s="346">
        <v>434</v>
      </c>
      <c r="F19" s="337"/>
      <c r="G19" s="346">
        <v>84</v>
      </c>
      <c r="H19" s="369"/>
      <c r="I19" s="346">
        <v>1991</v>
      </c>
      <c r="J19" s="369"/>
      <c r="K19" s="346">
        <v>1415</v>
      </c>
      <c r="L19" s="369"/>
      <c r="M19" s="346">
        <v>426</v>
      </c>
      <c r="N19" s="369"/>
      <c r="O19" s="346">
        <v>47</v>
      </c>
      <c r="P19" s="369"/>
      <c r="Q19" s="346">
        <v>1888</v>
      </c>
    </row>
    <row r="20" spans="1:17">
      <c r="A20" s="39" t="s">
        <v>465</v>
      </c>
      <c r="B20" s="24"/>
      <c r="C20" s="49">
        <v>1607</v>
      </c>
      <c r="D20" s="107"/>
      <c r="E20" s="49">
        <v>784</v>
      </c>
      <c r="F20" s="107"/>
      <c r="G20" s="49">
        <v>-71</v>
      </c>
      <c r="H20" s="23"/>
      <c r="I20" s="49">
        <v>2320</v>
      </c>
      <c r="J20" s="23"/>
      <c r="K20" s="49">
        <v>1587</v>
      </c>
      <c r="L20" s="23"/>
      <c r="M20" s="49">
        <v>743</v>
      </c>
      <c r="N20" s="23"/>
      <c r="O20" s="49">
        <v>-4</v>
      </c>
      <c r="P20" s="23"/>
      <c r="Q20" s="49">
        <v>2326</v>
      </c>
    </row>
    <row r="21" spans="1:17">
      <c r="A21" s="344" t="s">
        <v>353</v>
      </c>
      <c r="B21" s="369"/>
      <c r="C21" s="357">
        <v>785</v>
      </c>
      <c r="D21" s="337"/>
      <c r="E21" s="357">
        <v>269</v>
      </c>
      <c r="F21" s="337"/>
      <c r="G21" s="357">
        <v>33</v>
      </c>
      <c r="H21" s="369"/>
      <c r="I21" s="357">
        <v>1087</v>
      </c>
      <c r="J21" s="369"/>
      <c r="K21" s="357">
        <v>524</v>
      </c>
      <c r="L21" s="369"/>
      <c r="M21" s="357">
        <v>299</v>
      </c>
      <c r="N21" s="369"/>
      <c r="O21" s="357">
        <v>67</v>
      </c>
      <c r="P21" s="369"/>
      <c r="Q21" s="357">
        <v>890</v>
      </c>
    </row>
    <row r="22" spans="1:17">
      <c r="A22" s="39" t="s">
        <v>359</v>
      </c>
      <c r="B22" s="562" t="s">
        <v>377</v>
      </c>
      <c r="C22" s="112">
        <f>IFERROR(C20+C21,"X")</f>
        <v>2392</v>
      </c>
      <c r="D22" s="207"/>
      <c r="E22" s="112">
        <f>IFERROR(E20+E21,"X")</f>
        <v>1053</v>
      </c>
      <c r="F22" s="407"/>
      <c r="G22" s="112">
        <f>IFERROR(G20+G21,"X")</f>
        <v>-38</v>
      </c>
      <c r="H22" s="407"/>
      <c r="I22" s="112">
        <v>3407</v>
      </c>
      <c r="J22" s="24"/>
      <c r="K22" s="112">
        <f>K20+K21</f>
        <v>2111</v>
      </c>
      <c r="L22" s="24"/>
      <c r="M22" s="112">
        <f>M20+M21</f>
        <v>1042</v>
      </c>
      <c r="N22" s="24"/>
      <c r="O22" s="112">
        <f>O20+O21</f>
        <v>63</v>
      </c>
      <c r="P22" s="24"/>
      <c r="Q22" s="112">
        <v>3216</v>
      </c>
    </row>
    <row r="23" spans="1:17">
      <c r="A23" s="344" t="s">
        <v>397</v>
      </c>
      <c r="B23" s="594" t="s">
        <v>476</v>
      </c>
      <c r="C23" s="382">
        <v>0.61580000000000001</v>
      </c>
      <c r="D23" s="337"/>
      <c r="E23" s="382">
        <v>0.41249999999999998</v>
      </c>
      <c r="F23" s="337"/>
      <c r="G23" s="352" t="s">
        <v>38</v>
      </c>
      <c r="H23" s="337"/>
      <c r="I23" s="382">
        <v>0.58430000000000004</v>
      </c>
      <c r="J23" s="369"/>
      <c r="K23" s="382">
        <v>0.67010000000000003</v>
      </c>
      <c r="L23" s="337"/>
      <c r="M23" s="382">
        <v>0.40839999999999999</v>
      </c>
      <c r="N23" s="337"/>
      <c r="O23" s="352" t="s">
        <v>38</v>
      </c>
      <c r="P23" s="337"/>
      <c r="Q23" s="382">
        <v>0.58699999999999997</v>
      </c>
    </row>
    <row r="24" spans="1:17">
      <c r="A24" s="375"/>
      <c r="B24" s="375"/>
      <c r="C24" s="375"/>
      <c r="D24" s="375"/>
      <c r="E24" s="375"/>
      <c r="F24" s="375"/>
      <c r="G24" s="375"/>
      <c r="H24" s="375"/>
      <c r="I24" s="375"/>
      <c r="J24" s="375"/>
      <c r="K24" s="375"/>
      <c r="L24" s="375"/>
      <c r="M24" s="375"/>
      <c r="N24" s="375"/>
      <c r="O24" s="375"/>
      <c r="P24" s="375"/>
      <c r="Q24" s="375"/>
    </row>
  </sheetData>
  <mergeCells count="4">
    <mergeCell ref="A1:Q1"/>
    <mergeCell ref="C4:Q4"/>
    <mergeCell ref="C5:I5"/>
    <mergeCell ref="K5:Q5"/>
  </mergeCells>
  <pageMargins left="0.7" right="0.7" top="0.75" bottom="0.75" header="0.3" footer="0.3"/>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workbookViewId="0"/>
  </sheetViews>
  <sheetFormatPr defaultColWidth="21.5" defaultRowHeight="12.75"/>
  <sheetData>
    <row r="1" spans="1:7" ht="18.75" customHeight="1">
      <c r="A1" s="559" t="s">
        <v>481</v>
      </c>
    </row>
    <row r="2" spans="1:7" ht="16.350000000000001" customHeight="1">
      <c r="A2" s="648"/>
      <c r="B2" s="641"/>
      <c r="C2" s="641"/>
      <c r="D2" s="641"/>
      <c r="E2" s="641"/>
      <c r="F2" s="641"/>
      <c r="G2" s="641"/>
    </row>
    <row r="3" spans="1:7" ht="24.95" customHeight="1">
      <c r="A3" s="648"/>
      <c r="B3" s="641"/>
      <c r="C3" s="641"/>
      <c r="D3" s="641"/>
      <c r="E3" s="641"/>
      <c r="F3" s="641"/>
      <c r="G3" s="641"/>
    </row>
    <row r="4" spans="1:7" ht="18.75" customHeight="1"/>
    <row r="5" spans="1:7" ht="18.75" customHeight="1"/>
    <row r="6" spans="1:7" ht="18.75" customHeight="1"/>
    <row r="7" spans="1:7" ht="18.75" customHeight="1"/>
    <row r="8" spans="1:7" ht="18.75" customHeight="1"/>
    <row r="9" spans="1:7" ht="18.75" customHeight="1"/>
    <row r="10" spans="1:7" ht="18.75" customHeight="1"/>
    <row r="11" spans="1:7" ht="18.75" customHeight="1"/>
    <row r="12" spans="1:7" ht="18.75" customHeight="1"/>
    <row r="13" spans="1:7" ht="18.75" customHeight="1"/>
    <row r="14" spans="1:7" ht="18.75" customHeight="1"/>
    <row r="15" spans="1:7" ht="18.75" customHeight="1"/>
    <row r="16" spans="1:7"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sheetData>
  <mergeCells count="2">
    <mergeCell ref="A2:G2"/>
    <mergeCell ref="A3:G3"/>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topLeftCell="A10" zoomScale="90" zoomScaleNormal="90" workbookViewId="0">
      <selection activeCell="C32" sqref="C32"/>
    </sheetView>
  </sheetViews>
  <sheetFormatPr defaultColWidth="21.5" defaultRowHeight="12.75"/>
  <sheetData>
    <row r="1" spans="1:26" ht="18.75" customHeight="1">
      <c r="A1" s="1"/>
      <c r="B1" s="1"/>
      <c r="C1" s="1"/>
      <c r="D1" s="1"/>
      <c r="E1" s="1"/>
      <c r="F1" s="1"/>
      <c r="G1" s="1"/>
      <c r="H1" s="1"/>
      <c r="I1" s="1"/>
      <c r="J1" s="1"/>
      <c r="K1" s="1"/>
      <c r="L1" s="1"/>
      <c r="M1" s="1"/>
      <c r="N1" s="1"/>
      <c r="O1" s="1"/>
      <c r="P1" s="1"/>
      <c r="Q1" s="1"/>
      <c r="R1" s="1"/>
      <c r="S1" s="1"/>
      <c r="T1" s="1"/>
      <c r="U1" s="1"/>
      <c r="V1" s="1"/>
      <c r="W1" s="1"/>
      <c r="X1" s="1"/>
      <c r="Y1" s="1"/>
      <c r="Z1" s="1"/>
    </row>
    <row r="2" spans="1:26" ht="18.75" customHeight="1">
      <c r="A2" s="1"/>
      <c r="B2" s="1"/>
      <c r="C2" s="1"/>
      <c r="D2" s="1"/>
      <c r="E2" s="1"/>
      <c r="F2" s="1"/>
      <c r="G2" s="1"/>
      <c r="H2" s="1"/>
      <c r="I2" s="1"/>
      <c r="J2" s="1"/>
      <c r="K2" s="1"/>
      <c r="L2" s="1"/>
      <c r="M2" s="1"/>
      <c r="N2" s="1"/>
      <c r="O2" s="1"/>
      <c r="P2" s="1"/>
      <c r="Q2" s="1"/>
      <c r="R2" s="1"/>
      <c r="S2" s="1"/>
      <c r="T2" s="1"/>
      <c r="U2" s="1"/>
      <c r="V2" s="1"/>
      <c r="W2" s="1"/>
      <c r="X2" s="1"/>
      <c r="Y2" s="1"/>
      <c r="Z2" s="1"/>
    </row>
    <row r="3" spans="1:26" ht="18.75" customHeight="1">
      <c r="A3" s="1"/>
      <c r="B3" s="1"/>
      <c r="C3" s="1"/>
      <c r="D3" s="1"/>
      <c r="E3" s="1"/>
      <c r="F3" s="1"/>
      <c r="G3" s="1"/>
      <c r="H3" s="1"/>
      <c r="I3" s="1"/>
      <c r="J3" s="1"/>
      <c r="K3" s="1"/>
      <c r="L3" s="1"/>
      <c r="M3" s="1"/>
      <c r="N3" s="1"/>
      <c r="O3" s="1"/>
      <c r="P3" s="1"/>
      <c r="Q3" s="1"/>
      <c r="R3" s="1"/>
      <c r="S3" s="1"/>
      <c r="T3" s="1"/>
      <c r="U3" s="1"/>
      <c r="V3" s="1"/>
      <c r="W3" s="1"/>
      <c r="X3" s="1"/>
      <c r="Y3" s="1"/>
      <c r="Z3" s="1"/>
    </row>
    <row r="4" spans="1:26" ht="18.75" customHeight="1">
      <c r="A4" s="1"/>
      <c r="B4" s="1"/>
      <c r="C4" s="1"/>
      <c r="D4" s="1"/>
      <c r="E4" s="1"/>
      <c r="F4" s="1"/>
      <c r="G4" s="1"/>
      <c r="H4" s="1"/>
      <c r="I4" s="1"/>
      <c r="J4" s="1"/>
      <c r="K4" s="1"/>
      <c r="L4" s="1"/>
      <c r="M4" s="1"/>
      <c r="N4" s="1"/>
      <c r="O4" s="1"/>
      <c r="P4" s="1"/>
      <c r="Q4" s="1"/>
      <c r="R4" s="1"/>
      <c r="S4" s="1"/>
      <c r="T4" s="1"/>
      <c r="U4" s="1"/>
      <c r="V4" s="1"/>
      <c r="W4" s="1"/>
      <c r="X4" s="1"/>
      <c r="Y4" s="1"/>
      <c r="Z4" s="1"/>
    </row>
    <row r="5" spans="1:26" ht="18.75" customHeight="1">
      <c r="A5" s="1"/>
      <c r="B5" s="1"/>
      <c r="C5" s="1"/>
      <c r="D5" s="1"/>
      <c r="E5" s="1"/>
      <c r="F5" s="1"/>
      <c r="G5" s="1"/>
      <c r="H5" s="1"/>
      <c r="I5" s="1"/>
      <c r="J5" s="1"/>
      <c r="K5" s="1"/>
      <c r="L5" s="1"/>
      <c r="M5" s="1"/>
      <c r="N5" s="1"/>
      <c r="O5" s="1"/>
      <c r="P5" s="1"/>
      <c r="Q5" s="1"/>
      <c r="R5" s="1"/>
      <c r="S5" s="1"/>
      <c r="T5" s="1"/>
      <c r="U5" s="1"/>
      <c r="V5" s="1"/>
      <c r="W5" s="1"/>
      <c r="X5" s="1"/>
      <c r="Y5" s="1"/>
      <c r="Z5" s="1"/>
    </row>
    <row r="6" spans="1:26" ht="18.75" customHeight="1">
      <c r="A6" s="1"/>
      <c r="B6" s="1"/>
      <c r="C6" s="1"/>
      <c r="D6" s="1"/>
      <c r="E6" s="1"/>
      <c r="F6" s="1"/>
      <c r="G6" s="1"/>
      <c r="H6" s="1"/>
      <c r="I6" s="1"/>
      <c r="J6" s="1"/>
      <c r="K6" s="1"/>
      <c r="L6" s="1"/>
      <c r="M6" s="1"/>
      <c r="N6" s="1"/>
      <c r="O6" s="1"/>
      <c r="P6" s="1"/>
      <c r="Q6" s="1"/>
      <c r="R6" s="1"/>
      <c r="S6" s="1"/>
      <c r="T6" s="1"/>
      <c r="U6" s="1"/>
      <c r="V6" s="1"/>
      <c r="W6" s="1"/>
      <c r="X6" s="1"/>
      <c r="Y6" s="1"/>
      <c r="Z6" s="1"/>
    </row>
    <row r="7" spans="1:26" ht="18.75" customHeight="1">
      <c r="A7" s="1"/>
      <c r="B7" s="640"/>
      <c r="C7" s="641"/>
      <c r="D7" s="641"/>
      <c r="E7" s="641"/>
      <c r="F7" s="1"/>
      <c r="G7" s="1"/>
      <c r="H7" s="1"/>
      <c r="I7" s="1"/>
      <c r="J7" s="1"/>
      <c r="K7" s="1"/>
      <c r="L7" s="1"/>
      <c r="M7" s="1"/>
      <c r="N7" s="1"/>
      <c r="O7" s="1"/>
      <c r="P7" s="1"/>
      <c r="Q7" s="1"/>
      <c r="R7" s="1"/>
      <c r="S7" s="1"/>
      <c r="T7" s="1"/>
      <c r="U7" s="1"/>
      <c r="V7" s="1"/>
      <c r="W7" s="1"/>
      <c r="X7" s="1"/>
      <c r="Y7" s="1"/>
      <c r="Z7" s="1"/>
    </row>
    <row r="8" spans="1:26" ht="18.75" customHeight="1">
      <c r="A8" s="1"/>
      <c r="B8" s="641"/>
      <c r="C8" s="641"/>
      <c r="D8" s="641"/>
      <c r="E8" s="641"/>
      <c r="F8" s="1"/>
      <c r="G8" s="1"/>
      <c r="H8" s="1"/>
      <c r="I8" s="1"/>
      <c r="J8" s="1"/>
      <c r="K8" s="1"/>
      <c r="L8" s="1"/>
      <c r="M8" s="1"/>
      <c r="N8" s="1"/>
      <c r="O8" s="1"/>
      <c r="P8" s="1"/>
      <c r="Q8" s="1"/>
      <c r="R8" s="1"/>
      <c r="S8" s="1"/>
      <c r="T8" s="1"/>
      <c r="U8" s="1"/>
      <c r="V8" s="1"/>
      <c r="W8" s="1"/>
      <c r="X8" s="1"/>
      <c r="Y8" s="1"/>
      <c r="Z8" s="1"/>
    </row>
    <row r="9" spans="1:26" ht="18.75" customHeight="1">
      <c r="A9" s="1"/>
      <c r="B9" s="641"/>
      <c r="C9" s="641"/>
      <c r="D9" s="641"/>
      <c r="E9" s="641"/>
      <c r="F9" s="1"/>
      <c r="G9" s="1"/>
      <c r="H9" s="1"/>
      <c r="I9" s="1"/>
      <c r="J9" s="1"/>
      <c r="K9" s="1"/>
      <c r="L9" s="1"/>
      <c r="M9" s="1"/>
      <c r="N9" s="1"/>
      <c r="O9" s="1"/>
      <c r="P9" s="1"/>
      <c r="Q9" s="1"/>
      <c r="R9" s="1"/>
      <c r="S9" s="1"/>
      <c r="T9" s="1"/>
      <c r="U9" s="1"/>
      <c r="V9" s="1"/>
      <c r="W9" s="1"/>
      <c r="X9" s="1"/>
      <c r="Y9" s="1"/>
      <c r="Z9" s="1"/>
    </row>
    <row r="10" spans="1:26" ht="18.75" customHeight="1">
      <c r="A10" s="1"/>
      <c r="B10" s="641"/>
      <c r="C10" s="641"/>
      <c r="D10" s="641"/>
      <c r="E10" s="641"/>
      <c r="F10" s="1"/>
      <c r="G10" s="1"/>
      <c r="H10" s="1"/>
      <c r="I10" s="1"/>
      <c r="J10" s="1"/>
      <c r="K10" s="1"/>
      <c r="L10" s="1"/>
      <c r="M10" s="1"/>
      <c r="N10" s="1"/>
      <c r="O10" s="1"/>
      <c r="P10" s="1"/>
      <c r="Q10" s="1"/>
      <c r="R10" s="1"/>
      <c r="S10" s="1"/>
      <c r="T10" s="1"/>
      <c r="U10" s="1"/>
      <c r="V10" s="1"/>
      <c r="W10" s="1"/>
      <c r="X10" s="1"/>
      <c r="Y10" s="1"/>
      <c r="Z10" s="1"/>
    </row>
    <row r="11" spans="1:26" ht="18.75" customHeight="1">
      <c r="A11" s="1"/>
      <c r="B11" s="641"/>
      <c r="C11" s="641"/>
      <c r="D11" s="641"/>
      <c r="E11" s="641"/>
      <c r="F11" s="1"/>
      <c r="G11" s="1"/>
      <c r="H11" s="1"/>
      <c r="I11" s="1"/>
      <c r="J11" s="1"/>
      <c r="K11" s="1"/>
      <c r="L11" s="1"/>
      <c r="M11" s="1"/>
      <c r="N11" s="1"/>
      <c r="O11" s="1"/>
      <c r="P11" s="1"/>
      <c r="Q11" s="1"/>
      <c r="R11" s="1"/>
      <c r="S11" s="1"/>
      <c r="T11" s="1"/>
      <c r="U11" s="1"/>
      <c r="V11" s="1"/>
      <c r="W11" s="1"/>
      <c r="X11" s="1"/>
      <c r="Y11" s="1"/>
      <c r="Z11" s="1"/>
    </row>
    <row r="12" spans="1:26" ht="18.75" customHeight="1">
      <c r="A12" s="1"/>
      <c r="B12" s="641"/>
      <c r="C12" s="641"/>
      <c r="D12" s="641"/>
      <c r="E12" s="641"/>
      <c r="F12" s="1"/>
      <c r="G12" s="1"/>
      <c r="H12" s="1"/>
      <c r="I12" s="1"/>
      <c r="J12" s="1"/>
      <c r="K12" s="1"/>
      <c r="L12" s="1"/>
      <c r="M12" s="1"/>
      <c r="N12" s="1"/>
      <c r="O12" s="1"/>
      <c r="P12" s="1"/>
      <c r="Q12" s="1"/>
      <c r="R12" s="1"/>
      <c r="S12" s="1"/>
      <c r="T12" s="1"/>
      <c r="U12" s="1"/>
      <c r="V12" s="1"/>
      <c r="W12" s="1"/>
      <c r="X12" s="1"/>
      <c r="Y12" s="1"/>
      <c r="Z12" s="1"/>
    </row>
    <row r="13" spans="1:26" ht="18.75" customHeight="1">
      <c r="A13" s="1"/>
      <c r="B13" s="641"/>
      <c r="C13" s="641"/>
      <c r="D13" s="641"/>
      <c r="E13" s="641"/>
      <c r="F13" s="1"/>
      <c r="G13" s="1"/>
      <c r="H13" s="1"/>
      <c r="I13" s="1"/>
      <c r="J13" s="1"/>
      <c r="K13" s="1"/>
      <c r="L13" s="1"/>
      <c r="M13" s="1"/>
      <c r="N13" s="1"/>
      <c r="O13" s="1"/>
      <c r="P13" s="1"/>
      <c r="Q13" s="1"/>
      <c r="R13" s="1"/>
      <c r="S13" s="1"/>
      <c r="T13" s="1"/>
      <c r="U13" s="1"/>
      <c r="V13" s="1"/>
      <c r="W13" s="1"/>
      <c r="X13" s="1"/>
      <c r="Y13" s="1"/>
      <c r="Z13" s="1"/>
    </row>
    <row r="14" spans="1:26"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8.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8.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8.75" customHeight="1">
      <c r="A17" s="1"/>
      <c r="B17" s="642" t="s">
        <v>482</v>
      </c>
      <c r="C17" s="641"/>
      <c r="D17" s="641"/>
      <c r="E17" s="641"/>
      <c r="F17" s="1"/>
      <c r="G17" s="1"/>
      <c r="H17" s="1"/>
      <c r="I17" s="1"/>
      <c r="J17" s="1"/>
      <c r="K17" s="1"/>
      <c r="L17" s="1"/>
      <c r="M17" s="1"/>
      <c r="N17" s="1"/>
      <c r="O17" s="1"/>
      <c r="P17" s="1"/>
      <c r="Q17" s="1"/>
      <c r="R17" s="1"/>
      <c r="S17" s="1"/>
      <c r="T17" s="1"/>
      <c r="U17" s="1"/>
      <c r="V17" s="1"/>
      <c r="W17" s="1"/>
      <c r="X17" s="1"/>
      <c r="Y17" s="1"/>
      <c r="Z17" s="1"/>
    </row>
    <row r="18" spans="1:26" ht="18.75" customHeight="1">
      <c r="A18" s="1"/>
      <c r="B18" s="641"/>
      <c r="C18" s="641"/>
      <c r="D18" s="641"/>
      <c r="E18" s="641"/>
      <c r="F18" s="1"/>
      <c r="G18" s="1"/>
      <c r="H18" s="1"/>
      <c r="I18" s="1"/>
      <c r="J18" s="1"/>
      <c r="K18" s="1"/>
      <c r="L18" s="1"/>
      <c r="M18" s="1"/>
      <c r="N18" s="1"/>
      <c r="O18" s="1"/>
      <c r="P18" s="1"/>
      <c r="Q18" s="1"/>
      <c r="R18" s="1"/>
      <c r="S18" s="1"/>
      <c r="T18" s="1"/>
      <c r="U18" s="1"/>
      <c r="V18" s="1"/>
      <c r="W18" s="1"/>
      <c r="X18" s="1"/>
      <c r="Y18" s="1"/>
      <c r="Z18" s="1"/>
    </row>
    <row r="19" spans="1:26" ht="18.75" customHeight="1">
      <c r="A19" s="1"/>
      <c r="B19" s="641"/>
      <c r="C19" s="641"/>
      <c r="D19" s="641"/>
      <c r="E19" s="641"/>
      <c r="F19" s="1"/>
      <c r="G19" s="1"/>
      <c r="H19" s="1"/>
      <c r="I19" s="1"/>
      <c r="J19" s="1"/>
      <c r="K19" s="1"/>
      <c r="L19" s="1"/>
      <c r="M19" s="1"/>
      <c r="N19" s="1"/>
      <c r="O19" s="1"/>
      <c r="P19" s="1"/>
      <c r="Q19" s="1"/>
      <c r="R19" s="1"/>
      <c r="S19" s="1"/>
      <c r="T19" s="1"/>
      <c r="U19" s="1"/>
      <c r="V19" s="1"/>
      <c r="W19" s="1"/>
      <c r="X19" s="1"/>
      <c r="Y19" s="1"/>
      <c r="Z19" s="1"/>
    </row>
    <row r="20" spans="1:26" ht="18.75" customHeight="1">
      <c r="A20" s="1"/>
      <c r="B20" s="641"/>
      <c r="C20" s="641"/>
      <c r="D20" s="641"/>
      <c r="E20" s="641"/>
      <c r="F20" s="1"/>
      <c r="G20" s="1"/>
      <c r="H20" s="1"/>
      <c r="I20" s="1"/>
      <c r="J20" s="1"/>
      <c r="K20" s="1"/>
      <c r="L20" s="1"/>
      <c r="M20" s="1"/>
      <c r="N20" s="1"/>
      <c r="O20" s="1"/>
      <c r="P20" s="1"/>
      <c r="Q20" s="1"/>
      <c r="R20" s="1"/>
      <c r="S20" s="1"/>
      <c r="T20" s="1"/>
      <c r="U20" s="1"/>
      <c r="V20" s="1"/>
      <c r="W20" s="1"/>
      <c r="X20" s="1"/>
      <c r="Y20" s="1"/>
      <c r="Z20" s="1"/>
    </row>
    <row r="21" spans="1:26" ht="18.75" customHeight="1">
      <c r="A21" s="1"/>
      <c r="B21" s="641"/>
      <c r="C21" s="641"/>
      <c r="D21" s="641"/>
      <c r="E21" s="641"/>
      <c r="F21" s="1"/>
      <c r="G21" s="1"/>
      <c r="H21" s="1"/>
      <c r="I21" s="1"/>
      <c r="J21" s="1"/>
      <c r="K21" s="1"/>
      <c r="L21" s="1"/>
      <c r="M21" s="1"/>
      <c r="N21" s="1"/>
      <c r="O21" s="1"/>
      <c r="P21" s="1"/>
      <c r="Q21" s="1"/>
      <c r="R21" s="1"/>
      <c r="S21" s="1"/>
      <c r="T21" s="1"/>
      <c r="U21" s="1"/>
      <c r="V21" s="1"/>
      <c r="W21" s="1"/>
      <c r="X21" s="1"/>
      <c r="Y21" s="1"/>
      <c r="Z21" s="1"/>
    </row>
    <row r="22" spans="1:26" ht="18.75" customHeight="1">
      <c r="A22" s="1"/>
      <c r="B22" s="641"/>
      <c r="C22" s="641"/>
      <c r="D22" s="641"/>
      <c r="E22" s="641"/>
      <c r="F22" s="1"/>
      <c r="G22" s="1"/>
      <c r="H22" s="1"/>
      <c r="I22" s="1"/>
      <c r="J22" s="1"/>
      <c r="K22" s="1"/>
      <c r="L22" s="1"/>
      <c r="M22" s="1"/>
      <c r="N22" s="1"/>
      <c r="O22" s="1"/>
      <c r="P22" s="1"/>
      <c r="Q22" s="1"/>
      <c r="R22" s="1"/>
      <c r="S22" s="1"/>
      <c r="T22" s="1"/>
      <c r="U22" s="1"/>
      <c r="V22" s="1"/>
      <c r="W22" s="1"/>
      <c r="X22" s="1"/>
      <c r="Y22" s="1"/>
      <c r="Z22" s="1"/>
    </row>
    <row r="23" spans="1:26" ht="18.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75" customHeight="1">
      <c r="A28" s="1"/>
      <c r="B28" s="643"/>
      <c r="C28" s="640"/>
      <c r="D28" s="640"/>
      <c r="E28" s="640"/>
      <c r="F28" s="1"/>
      <c r="G28" s="1"/>
      <c r="H28" s="1"/>
      <c r="I28" s="1"/>
      <c r="J28" s="1"/>
      <c r="K28" s="1"/>
      <c r="L28" s="1"/>
      <c r="M28" s="1"/>
      <c r="N28" s="1"/>
      <c r="O28" s="1"/>
      <c r="P28" s="1"/>
      <c r="Q28" s="1"/>
      <c r="R28" s="1"/>
      <c r="S28" s="1"/>
      <c r="T28" s="1"/>
      <c r="U28" s="1"/>
      <c r="V28" s="1"/>
      <c r="W28" s="1"/>
      <c r="X28" s="1"/>
      <c r="Y28" s="1"/>
      <c r="Z28" s="1"/>
    </row>
    <row r="29" spans="1:26" ht="18.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B7:E13"/>
    <mergeCell ref="B17:E22"/>
    <mergeCell ref="B28:E28"/>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topLeftCell="A46" zoomScale="90" zoomScaleNormal="90" workbookViewId="0">
      <selection activeCell="B29" sqref="B29:D29"/>
    </sheetView>
  </sheetViews>
  <sheetFormatPr defaultColWidth="21.5" defaultRowHeight="12.75"/>
  <cols>
    <col min="1" max="1" width="18.1640625" customWidth="1"/>
    <col min="2" max="2" width="79.33203125" customWidth="1"/>
    <col min="3" max="3" width="0.6640625" customWidth="1"/>
    <col min="4" max="4" width="11.6640625" customWidth="1"/>
    <col min="5" max="26" width="18.1640625" customWidth="1"/>
  </cols>
  <sheetData>
    <row r="1" spans="1:26" ht="18.75" customHeight="1">
      <c r="A1" s="2"/>
      <c r="B1" s="2"/>
      <c r="C1" s="2"/>
      <c r="D1" s="2"/>
      <c r="E1" s="2"/>
      <c r="F1" s="2"/>
      <c r="G1" s="2"/>
      <c r="H1" s="2"/>
      <c r="I1" s="2"/>
      <c r="J1" s="2"/>
      <c r="K1" s="2"/>
      <c r="L1" s="2"/>
      <c r="M1" s="2"/>
      <c r="N1" s="2"/>
      <c r="O1" s="2"/>
      <c r="P1" s="2"/>
      <c r="Q1" s="2"/>
      <c r="R1" s="2"/>
      <c r="S1" s="2"/>
      <c r="T1" s="2"/>
      <c r="U1" s="2"/>
      <c r="V1" s="2"/>
      <c r="W1" s="2"/>
      <c r="X1" s="2"/>
      <c r="Y1" s="2"/>
      <c r="Z1" s="2"/>
    </row>
    <row r="2" spans="1:26" ht="18.75" customHeight="1">
      <c r="A2" s="2"/>
      <c r="B2" s="2"/>
      <c r="C2" s="2"/>
      <c r="D2" s="2"/>
      <c r="E2" s="2"/>
      <c r="F2" s="2"/>
      <c r="G2" s="2"/>
      <c r="H2" s="2"/>
      <c r="I2" s="2"/>
      <c r="J2" s="2"/>
      <c r="K2" s="2"/>
      <c r="L2" s="2"/>
      <c r="M2" s="2"/>
      <c r="N2" s="2"/>
      <c r="O2" s="2"/>
      <c r="P2" s="2"/>
      <c r="Q2" s="2"/>
      <c r="R2" s="2"/>
      <c r="S2" s="2"/>
      <c r="T2" s="2"/>
      <c r="U2" s="2"/>
      <c r="V2" s="2"/>
      <c r="W2" s="2"/>
      <c r="X2" s="2"/>
      <c r="Y2" s="2"/>
      <c r="Z2" s="2"/>
    </row>
    <row r="3" spans="1:26" ht="18.75" customHeight="1">
      <c r="A3" s="2"/>
      <c r="B3" s="3" t="s">
        <v>0</v>
      </c>
      <c r="C3" s="4"/>
      <c r="D3" s="5" t="s">
        <v>1</v>
      </c>
      <c r="E3" s="2"/>
      <c r="F3" s="2"/>
      <c r="G3" s="2"/>
      <c r="H3" s="2"/>
      <c r="I3" s="2"/>
      <c r="J3" s="2"/>
      <c r="K3" s="2"/>
      <c r="L3" s="2"/>
      <c r="M3" s="2"/>
      <c r="N3" s="2"/>
      <c r="O3" s="2"/>
      <c r="P3" s="2"/>
      <c r="Q3" s="2"/>
      <c r="R3" s="2"/>
      <c r="S3" s="2"/>
      <c r="T3" s="2"/>
      <c r="U3" s="2"/>
      <c r="V3" s="2"/>
      <c r="W3" s="2"/>
      <c r="X3" s="2"/>
      <c r="Y3" s="2"/>
      <c r="Z3" s="2"/>
    </row>
    <row r="4" spans="1:26" ht="18.75" customHeight="1">
      <c r="A4" s="2"/>
      <c r="B4" s="2"/>
      <c r="C4" s="2"/>
      <c r="D4" s="6"/>
      <c r="E4" s="2"/>
      <c r="F4" s="2"/>
      <c r="G4" s="2"/>
      <c r="H4" s="2"/>
      <c r="I4" s="2"/>
      <c r="J4" s="2"/>
      <c r="K4" s="2"/>
      <c r="L4" s="2"/>
      <c r="M4" s="2"/>
      <c r="N4" s="2"/>
      <c r="O4" s="2"/>
      <c r="P4" s="2"/>
      <c r="Q4" s="2"/>
      <c r="R4" s="2"/>
      <c r="S4" s="2"/>
      <c r="T4" s="2"/>
      <c r="U4" s="2"/>
      <c r="V4" s="2"/>
      <c r="W4" s="2"/>
      <c r="X4" s="2"/>
      <c r="Y4" s="2"/>
      <c r="Z4" s="2"/>
    </row>
    <row r="5" spans="1:26" ht="18.75" customHeight="1">
      <c r="A5" s="2"/>
      <c r="B5" s="7" t="s">
        <v>2</v>
      </c>
      <c r="C5" s="8"/>
      <c r="D5" s="9">
        <v>3</v>
      </c>
      <c r="E5" s="2"/>
      <c r="F5" s="2"/>
      <c r="G5" s="2"/>
      <c r="H5" s="2"/>
      <c r="I5" s="2"/>
      <c r="J5" s="2"/>
      <c r="K5" s="2"/>
      <c r="L5" s="2"/>
      <c r="M5" s="2"/>
      <c r="N5" s="2"/>
      <c r="O5" s="2"/>
      <c r="P5" s="2"/>
      <c r="Q5" s="2"/>
      <c r="R5" s="2"/>
      <c r="S5" s="2"/>
      <c r="T5" s="2"/>
      <c r="U5" s="2"/>
      <c r="V5" s="2"/>
      <c r="W5" s="2"/>
      <c r="X5" s="2"/>
      <c r="Y5" s="2"/>
      <c r="Z5" s="2"/>
    </row>
    <row r="6" spans="1:26" ht="18.75" customHeight="1">
      <c r="A6" s="2"/>
      <c r="B6" s="8"/>
      <c r="C6" s="8"/>
      <c r="D6" s="10"/>
      <c r="E6" s="2"/>
      <c r="F6" s="2"/>
      <c r="G6" s="2"/>
      <c r="H6" s="2"/>
      <c r="I6" s="2"/>
      <c r="J6" s="2"/>
      <c r="K6" s="2"/>
      <c r="L6" s="2"/>
      <c r="M6" s="2"/>
      <c r="N6" s="2"/>
      <c r="O6" s="2"/>
      <c r="P6" s="2"/>
      <c r="Q6" s="2"/>
      <c r="R6" s="2"/>
      <c r="S6" s="2"/>
      <c r="T6" s="2"/>
      <c r="U6" s="2"/>
      <c r="V6" s="2"/>
      <c r="W6" s="2"/>
      <c r="X6" s="2"/>
      <c r="Y6" s="2"/>
      <c r="Z6" s="2"/>
    </row>
    <row r="7" spans="1:26" ht="18.75" customHeight="1">
      <c r="A7" s="2"/>
      <c r="B7" s="7" t="s">
        <v>3</v>
      </c>
      <c r="C7" s="8"/>
      <c r="D7" s="9">
        <v>5</v>
      </c>
      <c r="E7" s="2"/>
      <c r="F7" s="2"/>
      <c r="G7" s="2"/>
      <c r="H7" s="2"/>
      <c r="I7" s="2"/>
      <c r="J7" s="2"/>
      <c r="K7" s="2"/>
      <c r="L7" s="2"/>
      <c r="M7" s="2"/>
      <c r="N7" s="2"/>
      <c r="O7" s="2"/>
      <c r="P7" s="2"/>
      <c r="Q7" s="2"/>
      <c r="R7" s="2"/>
      <c r="S7" s="2"/>
      <c r="T7" s="2"/>
      <c r="U7" s="2"/>
      <c r="V7" s="2"/>
      <c r="W7" s="2"/>
      <c r="X7" s="2"/>
      <c r="Y7" s="2"/>
      <c r="Z7" s="2"/>
    </row>
    <row r="8" spans="1:26" ht="18.75" customHeight="1">
      <c r="A8" s="2"/>
      <c r="B8" s="8"/>
      <c r="C8" s="8"/>
      <c r="D8" s="6"/>
      <c r="E8" s="2"/>
      <c r="F8" s="2"/>
      <c r="G8" s="2"/>
      <c r="H8" s="2"/>
      <c r="I8" s="2"/>
      <c r="J8" s="2"/>
      <c r="K8" s="2"/>
      <c r="L8" s="2"/>
      <c r="M8" s="2"/>
      <c r="N8" s="2"/>
      <c r="O8" s="2"/>
      <c r="P8" s="2"/>
      <c r="Q8" s="2"/>
      <c r="R8" s="2"/>
      <c r="S8" s="2"/>
      <c r="T8" s="2"/>
      <c r="U8" s="2"/>
      <c r="V8" s="2"/>
      <c r="W8" s="2"/>
      <c r="X8" s="2"/>
      <c r="Y8" s="2"/>
      <c r="Z8" s="2"/>
    </row>
    <row r="9" spans="1:26" ht="18.75" customHeight="1">
      <c r="A9" s="2"/>
      <c r="B9" s="7" t="s">
        <v>4</v>
      </c>
      <c r="C9" s="8"/>
      <c r="D9" s="9">
        <v>6</v>
      </c>
      <c r="E9" s="2"/>
      <c r="F9" s="2"/>
      <c r="G9" s="2"/>
      <c r="H9" s="2"/>
      <c r="I9" s="2"/>
      <c r="J9" s="2"/>
      <c r="K9" s="2"/>
      <c r="L9" s="2"/>
      <c r="M9" s="2"/>
      <c r="N9" s="2"/>
      <c r="O9" s="2"/>
      <c r="P9" s="2"/>
      <c r="Q9" s="2"/>
      <c r="R9" s="2"/>
      <c r="S9" s="2"/>
      <c r="T9" s="2"/>
      <c r="U9" s="2"/>
      <c r="V9" s="2"/>
      <c r="W9" s="2"/>
      <c r="X9" s="2"/>
      <c r="Y9" s="2"/>
      <c r="Z9" s="2"/>
    </row>
    <row r="10" spans="1:26" ht="18.75" customHeight="1">
      <c r="A10" s="2"/>
      <c r="B10" s="8"/>
      <c r="C10" s="8"/>
      <c r="D10" s="6"/>
      <c r="E10" s="2"/>
      <c r="F10" s="2"/>
      <c r="G10" s="2"/>
      <c r="H10" s="2"/>
      <c r="I10" s="2"/>
      <c r="J10" s="2"/>
      <c r="K10" s="2"/>
      <c r="L10" s="2"/>
      <c r="M10" s="2"/>
      <c r="N10" s="2"/>
      <c r="O10" s="2"/>
      <c r="P10" s="2"/>
      <c r="Q10" s="2"/>
      <c r="R10" s="2"/>
      <c r="S10" s="2"/>
      <c r="T10" s="2"/>
      <c r="U10" s="2"/>
      <c r="V10" s="2"/>
      <c r="W10" s="2"/>
      <c r="X10" s="2"/>
      <c r="Y10" s="2"/>
      <c r="Z10" s="2"/>
    </row>
    <row r="11" spans="1:26" ht="18.75" customHeight="1">
      <c r="A11" s="2"/>
      <c r="B11" s="7" t="s">
        <v>5</v>
      </c>
      <c r="C11" s="8"/>
      <c r="D11" s="9">
        <v>7</v>
      </c>
      <c r="E11" s="2"/>
      <c r="F11" s="2"/>
      <c r="G11" s="2"/>
      <c r="H11" s="2"/>
      <c r="I11" s="2"/>
      <c r="J11" s="2"/>
      <c r="K11" s="2"/>
      <c r="L11" s="2"/>
      <c r="M11" s="2"/>
      <c r="N11" s="2"/>
      <c r="O11" s="2"/>
      <c r="P11" s="2"/>
      <c r="Q11" s="2"/>
      <c r="R11" s="2"/>
      <c r="S11" s="2"/>
      <c r="T11" s="2"/>
      <c r="U11" s="2"/>
      <c r="V11" s="2"/>
      <c r="W11" s="2"/>
      <c r="X11" s="2"/>
      <c r="Y11" s="2"/>
      <c r="Z11" s="2"/>
    </row>
    <row r="12" spans="1:26" ht="18.75" customHeight="1">
      <c r="A12" s="2"/>
      <c r="B12" s="8"/>
      <c r="C12" s="8"/>
      <c r="D12" s="6"/>
      <c r="E12" s="2"/>
      <c r="F12" s="2"/>
      <c r="G12" s="2"/>
      <c r="H12" s="2"/>
      <c r="I12" s="2"/>
      <c r="J12" s="2"/>
      <c r="K12" s="2"/>
      <c r="L12" s="2"/>
      <c r="M12" s="2"/>
      <c r="N12" s="2"/>
      <c r="O12" s="2"/>
      <c r="P12" s="2"/>
      <c r="Q12" s="2"/>
      <c r="R12" s="2"/>
      <c r="S12" s="2"/>
      <c r="T12" s="2"/>
      <c r="U12" s="2"/>
      <c r="V12" s="2"/>
      <c r="W12" s="2"/>
      <c r="X12" s="2"/>
      <c r="Y12" s="2"/>
      <c r="Z12" s="2"/>
    </row>
    <row r="13" spans="1:26" ht="18.75" customHeight="1">
      <c r="A13" s="2"/>
      <c r="B13" s="7" t="s">
        <v>6</v>
      </c>
      <c r="C13" s="8"/>
      <c r="D13" s="9">
        <v>8</v>
      </c>
      <c r="E13" s="2"/>
      <c r="F13" s="2"/>
      <c r="G13" s="2"/>
      <c r="H13" s="2"/>
      <c r="I13" s="2"/>
      <c r="J13" s="2"/>
      <c r="K13" s="2"/>
      <c r="L13" s="2"/>
      <c r="M13" s="2"/>
      <c r="N13" s="2"/>
      <c r="O13" s="2"/>
      <c r="P13" s="2"/>
      <c r="Q13" s="2"/>
      <c r="R13" s="2"/>
      <c r="S13" s="2"/>
      <c r="T13" s="2"/>
      <c r="U13" s="2"/>
      <c r="V13" s="2"/>
      <c r="W13" s="2"/>
      <c r="X13" s="2"/>
      <c r="Y13" s="2"/>
      <c r="Z13" s="2"/>
    </row>
    <row r="14" spans="1:26" ht="18.75" customHeight="1">
      <c r="A14" s="2"/>
      <c r="B14" s="8"/>
      <c r="C14" s="8"/>
      <c r="D14" s="6"/>
      <c r="E14" s="2"/>
      <c r="F14" s="2"/>
      <c r="G14" s="2"/>
      <c r="H14" s="2"/>
      <c r="I14" s="2"/>
      <c r="J14" s="2"/>
      <c r="K14" s="2"/>
      <c r="L14" s="2"/>
      <c r="M14" s="2"/>
      <c r="N14" s="2"/>
      <c r="O14" s="2"/>
      <c r="P14" s="2"/>
      <c r="Q14" s="2"/>
      <c r="R14" s="2"/>
      <c r="S14" s="2"/>
      <c r="T14" s="2"/>
      <c r="U14" s="2"/>
      <c r="V14" s="2"/>
      <c r="W14" s="2"/>
      <c r="X14" s="2"/>
      <c r="Y14" s="2"/>
      <c r="Z14" s="2"/>
    </row>
    <row r="15" spans="1:26" ht="18.75" customHeight="1">
      <c r="A15" s="2"/>
      <c r="B15" s="11" t="s">
        <v>7</v>
      </c>
      <c r="C15" s="8"/>
      <c r="D15" s="9">
        <v>9</v>
      </c>
      <c r="E15" s="2"/>
      <c r="F15" s="2"/>
      <c r="G15" s="2"/>
      <c r="H15" s="2"/>
      <c r="I15" s="2"/>
      <c r="J15" s="2"/>
      <c r="K15" s="2"/>
      <c r="L15" s="2"/>
      <c r="M15" s="2"/>
      <c r="N15" s="2"/>
      <c r="O15" s="2"/>
      <c r="P15" s="2"/>
      <c r="Q15" s="2"/>
      <c r="R15" s="2"/>
      <c r="S15" s="2"/>
      <c r="T15" s="2"/>
      <c r="U15" s="2"/>
      <c r="V15" s="2"/>
      <c r="W15" s="2"/>
      <c r="X15" s="2"/>
      <c r="Y15" s="2"/>
      <c r="Z15" s="2"/>
    </row>
    <row r="16" spans="1:26" ht="18.75" customHeight="1">
      <c r="A16" s="2"/>
      <c r="B16" s="8"/>
      <c r="C16" s="8"/>
      <c r="D16" s="6"/>
      <c r="E16" s="2"/>
      <c r="F16" s="2"/>
      <c r="G16" s="2"/>
      <c r="H16" s="2"/>
      <c r="I16" s="2"/>
      <c r="J16" s="2"/>
      <c r="K16" s="2"/>
      <c r="L16" s="2"/>
      <c r="M16" s="2"/>
      <c r="N16" s="2"/>
      <c r="O16" s="2"/>
      <c r="P16" s="2"/>
      <c r="Q16" s="2"/>
      <c r="R16" s="2"/>
      <c r="S16" s="2"/>
      <c r="T16" s="2"/>
      <c r="U16" s="2"/>
      <c r="V16" s="2"/>
      <c r="W16" s="2"/>
      <c r="X16" s="2"/>
      <c r="Y16" s="2"/>
      <c r="Z16" s="2"/>
    </row>
    <row r="17" spans="1:26" ht="18.75" customHeight="1">
      <c r="A17" s="2"/>
      <c r="B17" s="7" t="s">
        <v>8</v>
      </c>
      <c r="C17" s="8"/>
      <c r="D17" s="9">
        <v>10</v>
      </c>
      <c r="E17" s="2"/>
      <c r="F17" s="2"/>
      <c r="G17" s="2"/>
      <c r="H17" s="2"/>
      <c r="I17" s="2"/>
      <c r="J17" s="2"/>
      <c r="K17" s="2"/>
      <c r="L17" s="2"/>
      <c r="M17" s="2"/>
      <c r="N17" s="2"/>
      <c r="O17" s="2"/>
      <c r="P17" s="2"/>
      <c r="Q17" s="2"/>
      <c r="R17" s="2"/>
      <c r="S17" s="2"/>
      <c r="T17" s="2"/>
      <c r="U17" s="2"/>
      <c r="V17" s="2"/>
      <c r="W17" s="2"/>
      <c r="X17" s="2"/>
      <c r="Y17" s="2"/>
      <c r="Z17" s="2"/>
    </row>
    <row r="18" spans="1:26" ht="18.75" customHeight="1">
      <c r="A18" s="2"/>
      <c r="B18" s="8"/>
      <c r="C18" s="8"/>
      <c r="D18" s="6"/>
      <c r="E18" s="2"/>
      <c r="F18" s="2"/>
      <c r="G18" s="2"/>
      <c r="H18" s="2"/>
      <c r="I18" s="2"/>
      <c r="J18" s="2"/>
      <c r="K18" s="2"/>
      <c r="L18" s="2"/>
      <c r="M18" s="2"/>
      <c r="N18" s="2"/>
      <c r="O18" s="2"/>
      <c r="P18" s="2"/>
      <c r="Q18" s="2"/>
      <c r="R18" s="2"/>
      <c r="S18" s="2"/>
      <c r="T18" s="2"/>
      <c r="U18" s="2"/>
      <c r="V18" s="2"/>
      <c r="W18" s="2"/>
      <c r="X18" s="2"/>
      <c r="Y18" s="2"/>
      <c r="Z18" s="2"/>
    </row>
    <row r="19" spans="1:26" ht="18.75" customHeight="1">
      <c r="A19" s="2"/>
      <c r="B19" s="7" t="s">
        <v>9</v>
      </c>
      <c r="C19" s="8"/>
      <c r="D19" s="9"/>
      <c r="E19" s="2"/>
      <c r="F19" s="2"/>
      <c r="G19" s="2"/>
      <c r="H19" s="2"/>
      <c r="I19" s="2"/>
      <c r="J19" s="2"/>
      <c r="K19" s="2"/>
      <c r="L19" s="2"/>
      <c r="M19" s="2"/>
      <c r="N19" s="2"/>
      <c r="O19" s="2"/>
      <c r="P19" s="2"/>
      <c r="Q19" s="2"/>
      <c r="R19" s="2"/>
      <c r="S19" s="2"/>
      <c r="T19" s="2"/>
      <c r="U19" s="2"/>
      <c r="V19" s="2"/>
      <c r="W19" s="2"/>
      <c r="X19" s="2"/>
      <c r="Y19" s="2"/>
      <c r="Z19" s="2"/>
    </row>
    <row r="20" spans="1:26" ht="18.75" customHeight="1">
      <c r="A20" s="2"/>
      <c r="B20" s="12" t="s">
        <v>10</v>
      </c>
      <c r="C20" s="8"/>
      <c r="D20" s="9">
        <v>14</v>
      </c>
      <c r="E20" s="2"/>
      <c r="F20" s="2"/>
      <c r="G20" s="2"/>
      <c r="H20" s="2"/>
      <c r="I20" s="2"/>
      <c r="J20" s="2"/>
      <c r="K20" s="2"/>
      <c r="L20" s="2"/>
      <c r="M20" s="2"/>
      <c r="N20" s="2"/>
      <c r="O20" s="2"/>
      <c r="P20" s="2"/>
      <c r="Q20" s="2"/>
      <c r="R20" s="2"/>
      <c r="S20" s="2"/>
      <c r="T20" s="2"/>
      <c r="U20" s="2"/>
      <c r="V20" s="2"/>
      <c r="W20" s="2"/>
      <c r="X20" s="2"/>
      <c r="Y20" s="2"/>
      <c r="Z20" s="2"/>
    </row>
    <row r="21" spans="1:26">
      <c r="A21" s="2"/>
      <c r="B21" s="12" t="s">
        <v>11</v>
      </c>
      <c r="C21" s="8"/>
      <c r="D21" s="9">
        <v>15</v>
      </c>
      <c r="E21" s="2"/>
      <c r="F21" s="2"/>
      <c r="G21" s="2"/>
      <c r="H21" s="2"/>
      <c r="I21" s="2"/>
      <c r="J21" s="2"/>
      <c r="K21" s="2"/>
      <c r="L21" s="2"/>
      <c r="M21" s="2"/>
      <c r="N21" s="2"/>
      <c r="O21" s="2"/>
      <c r="P21" s="2"/>
      <c r="Q21" s="2"/>
      <c r="R21" s="2"/>
      <c r="S21" s="2"/>
      <c r="T21" s="2"/>
      <c r="U21" s="2"/>
      <c r="V21" s="2"/>
      <c r="W21" s="2"/>
      <c r="X21" s="2"/>
      <c r="Y21" s="2"/>
      <c r="Z21" s="2"/>
    </row>
    <row r="22" spans="1:26">
      <c r="A22" s="2"/>
      <c r="B22" s="12" t="s">
        <v>12</v>
      </c>
      <c r="C22" s="8"/>
      <c r="D22" s="9">
        <v>16</v>
      </c>
      <c r="E22" s="2"/>
      <c r="F22" s="2"/>
      <c r="G22" s="2"/>
      <c r="H22" s="2"/>
      <c r="I22" s="2"/>
      <c r="J22" s="2"/>
      <c r="K22" s="2"/>
      <c r="L22" s="2"/>
      <c r="M22" s="2"/>
      <c r="N22" s="2"/>
      <c r="O22" s="2"/>
      <c r="P22" s="2"/>
      <c r="Q22" s="2"/>
      <c r="R22" s="2"/>
      <c r="S22" s="2"/>
      <c r="T22" s="2"/>
      <c r="U22" s="2"/>
      <c r="V22" s="2"/>
      <c r="W22" s="2"/>
      <c r="X22" s="2"/>
      <c r="Y22" s="2"/>
      <c r="Z22" s="2"/>
    </row>
    <row r="23" spans="1:26" ht="25.5">
      <c r="A23" s="2"/>
      <c r="B23" s="12" t="s">
        <v>13</v>
      </c>
      <c r="C23" s="8"/>
      <c r="D23" s="9">
        <v>18</v>
      </c>
      <c r="E23" s="2"/>
      <c r="F23" s="2"/>
      <c r="G23" s="2"/>
      <c r="H23" s="2"/>
      <c r="I23" s="2"/>
      <c r="J23" s="2"/>
      <c r="K23" s="2"/>
      <c r="L23" s="2"/>
      <c r="M23" s="2"/>
      <c r="N23" s="2"/>
      <c r="O23" s="2"/>
      <c r="P23" s="2"/>
      <c r="Q23" s="2"/>
      <c r="R23" s="2"/>
      <c r="S23" s="2"/>
      <c r="T23" s="2"/>
      <c r="U23" s="2"/>
      <c r="V23" s="2"/>
      <c r="W23" s="2"/>
      <c r="X23" s="2"/>
      <c r="Y23" s="2"/>
      <c r="Z23" s="2"/>
    </row>
    <row r="24" spans="1:26" ht="18.75" customHeight="1">
      <c r="A24" s="2"/>
      <c r="B24" s="8"/>
      <c r="C24" s="8"/>
      <c r="D24" s="6"/>
      <c r="E24" s="2"/>
      <c r="F24" s="2"/>
      <c r="G24" s="2"/>
      <c r="H24" s="2"/>
      <c r="I24" s="2"/>
      <c r="J24" s="2"/>
      <c r="K24" s="2"/>
      <c r="L24" s="2"/>
      <c r="M24" s="2"/>
      <c r="N24" s="2"/>
      <c r="O24" s="2"/>
      <c r="P24" s="2"/>
      <c r="Q24" s="2"/>
      <c r="R24" s="2"/>
      <c r="S24" s="2"/>
      <c r="T24" s="2"/>
      <c r="U24" s="2"/>
      <c r="V24" s="2"/>
      <c r="W24" s="2"/>
      <c r="X24" s="2"/>
      <c r="Y24" s="2"/>
      <c r="Z24" s="2"/>
    </row>
    <row r="25" spans="1:26" ht="18.75" customHeight="1">
      <c r="A25" s="2"/>
      <c r="B25" s="7" t="s">
        <v>14</v>
      </c>
      <c r="C25" s="8"/>
      <c r="D25" s="9">
        <v>19</v>
      </c>
      <c r="E25" s="2"/>
      <c r="F25" s="2"/>
      <c r="G25" s="2"/>
      <c r="H25" s="2"/>
      <c r="I25" s="2"/>
      <c r="J25" s="2"/>
      <c r="K25" s="2"/>
      <c r="L25" s="2"/>
      <c r="M25" s="2"/>
      <c r="N25" s="2"/>
      <c r="O25" s="2"/>
      <c r="P25" s="2"/>
      <c r="Q25" s="2"/>
      <c r="R25" s="2"/>
      <c r="S25" s="2"/>
      <c r="T25" s="2"/>
      <c r="U25" s="2"/>
      <c r="V25" s="2"/>
      <c r="W25" s="2"/>
      <c r="X25" s="2"/>
      <c r="Y25" s="2"/>
      <c r="Z25" s="2"/>
    </row>
    <row r="26" spans="1:26" ht="18.75" customHeight="1">
      <c r="A26" s="2"/>
      <c r="B26" s="8"/>
      <c r="C26" s="8"/>
      <c r="D26" s="13"/>
      <c r="E26" s="2"/>
      <c r="F26" s="2"/>
      <c r="G26" s="2"/>
      <c r="H26" s="2"/>
      <c r="I26" s="2"/>
      <c r="J26" s="2"/>
      <c r="K26" s="2"/>
      <c r="L26" s="2"/>
      <c r="M26" s="2"/>
      <c r="N26" s="2"/>
      <c r="O26" s="2"/>
      <c r="P26" s="2"/>
      <c r="Q26" s="2"/>
      <c r="R26" s="2"/>
      <c r="S26" s="2"/>
      <c r="T26" s="2"/>
      <c r="U26" s="2"/>
      <c r="V26" s="2"/>
      <c r="W26" s="2"/>
      <c r="X26" s="2"/>
      <c r="Y26" s="2"/>
      <c r="Z26" s="2"/>
    </row>
    <row r="27" spans="1:26" ht="18.75" customHeight="1">
      <c r="A27" s="2"/>
      <c r="B27" s="7" t="s">
        <v>15</v>
      </c>
      <c r="C27" s="8"/>
      <c r="D27" s="9">
        <v>20</v>
      </c>
      <c r="E27" s="2"/>
      <c r="F27" s="2"/>
      <c r="G27" s="2"/>
      <c r="H27" s="2"/>
      <c r="I27" s="2"/>
      <c r="J27" s="2"/>
      <c r="K27" s="2"/>
      <c r="L27" s="2"/>
      <c r="M27" s="2"/>
      <c r="N27" s="2"/>
      <c r="O27" s="2"/>
      <c r="P27" s="2"/>
      <c r="Q27" s="2"/>
      <c r="R27" s="2"/>
      <c r="S27" s="2"/>
      <c r="T27" s="2"/>
      <c r="U27" s="2"/>
      <c r="V27" s="2"/>
      <c r="W27" s="2"/>
      <c r="X27" s="2"/>
      <c r="Y27" s="2"/>
      <c r="Z27" s="2"/>
    </row>
    <row r="28" spans="1:26">
      <c r="A28" s="2"/>
      <c r="B28" s="8"/>
      <c r="C28" s="8"/>
      <c r="D28" s="9"/>
      <c r="E28" s="2"/>
      <c r="F28" s="2"/>
      <c r="G28" s="2"/>
      <c r="H28" s="2"/>
      <c r="I28" s="2"/>
      <c r="J28" s="2"/>
      <c r="K28" s="2"/>
      <c r="L28" s="2"/>
      <c r="M28" s="2"/>
      <c r="N28" s="2"/>
      <c r="O28" s="2"/>
      <c r="P28" s="2"/>
      <c r="Q28" s="2"/>
      <c r="R28" s="2"/>
      <c r="S28" s="2"/>
      <c r="T28" s="2"/>
      <c r="U28" s="2"/>
      <c r="V28" s="2"/>
      <c r="W28" s="2"/>
      <c r="X28" s="2"/>
      <c r="Y28" s="2"/>
      <c r="Z28" s="2"/>
    </row>
    <row r="29" spans="1:26" ht="148.69999999999999" customHeight="1">
      <c r="A29" s="2"/>
      <c r="B29" s="644" t="s">
        <v>16</v>
      </c>
      <c r="C29" s="645"/>
      <c r="D29" s="645"/>
      <c r="E29" s="2"/>
      <c r="F29" s="2"/>
      <c r="G29" s="2"/>
      <c r="H29" s="2"/>
      <c r="I29" s="2"/>
      <c r="J29" s="2"/>
      <c r="K29" s="2"/>
      <c r="L29" s="2"/>
      <c r="M29" s="2"/>
      <c r="N29" s="2"/>
      <c r="O29" s="2"/>
      <c r="P29" s="2"/>
      <c r="Q29" s="2"/>
      <c r="R29" s="2"/>
      <c r="S29" s="2"/>
      <c r="T29" s="2"/>
      <c r="U29" s="2"/>
      <c r="V29" s="2"/>
      <c r="W29" s="2"/>
      <c r="X29" s="2"/>
      <c r="Y29" s="2"/>
      <c r="Z29" s="2"/>
    </row>
    <row r="30" spans="1:26" ht="18.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c r="A33" s="2"/>
      <c r="B33" s="6"/>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sheetData>
  <mergeCells count="1">
    <mergeCell ref="B29:D29"/>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topLeftCell="A34" zoomScale="80" zoomScaleNormal="80" workbookViewId="0">
      <selection activeCell="A54" sqref="A54"/>
    </sheetView>
  </sheetViews>
  <sheetFormatPr defaultColWidth="21.5" defaultRowHeight="12.75"/>
  <cols>
    <col min="1" max="1" width="49.5" customWidth="1"/>
    <col min="2" max="2" width="12.83203125" bestFit="1" customWidth="1"/>
    <col min="3" max="3" width="0.6640625" customWidth="1"/>
    <col min="4" max="4" width="12.83203125" bestFit="1" customWidth="1"/>
    <col min="5" max="5" width="0.6640625" customWidth="1"/>
    <col min="6" max="6" width="12.83203125" bestFit="1" customWidth="1"/>
    <col min="7" max="7" width="0.6640625" customWidth="1"/>
    <col min="8" max="8" width="12.83203125" bestFit="1" customWidth="1"/>
    <col min="9" max="9" width="0.6640625" customWidth="1"/>
    <col min="10" max="10" width="12.83203125" bestFit="1" customWidth="1"/>
    <col min="11" max="11" width="0.6640625" customWidth="1"/>
    <col min="12" max="12" width="13" customWidth="1"/>
    <col min="13" max="13" width="0.6640625" customWidth="1"/>
    <col min="14" max="14" width="6.1640625" customWidth="1"/>
    <col min="15" max="15" width="0.6640625" customWidth="1"/>
    <col min="16" max="16" width="12.6640625" customWidth="1"/>
    <col min="17" max="17" width="0.6640625" customWidth="1"/>
    <col min="18" max="18" width="7.1640625" bestFit="1" customWidth="1"/>
    <col min="19" max="19" width="0.6640625" customWidth="1"/>
    <col min="20" max="20" width="12.83203125" bestFit="1" customWidth="1"/>
    <col min="21" max="21" width="0.6640625" customWidth="1"/>
    <col min="22" max="22" width="12.83203125" bestFit="1" customWidth="1"/>
    <col min="23" max="23" width="0.6640625" customWidth="1"/>
    <col min="24" max="24" width="13.5" customWidth="1"/>
    <col min="25" max="25" width="0.6640625" customWidth="1"/>
    <col min="26" max="26" width="7.1640625" bestFit="1" customWidth="1"/>
  </cols>
  <sheetData>
    <row r="1" spans="1:26">
      <c r="A1" s="14" t="s">
        <v>17</v>
      </c>
      <c r="B1" s="2"/>
      <c r="C1" s="2"/>
      <c r="D1" s="2"/>
      <c r="E1" s="2"/>
      <c r="F1" s="2"/>
      <c r="G1" s="2"/>
      <c r="H1" s="2"/>
      <c r="I1" s="2"/>
      <c r="J1" s="2"/>
      <c r="K1" s="2"/>
      <c r="L1" s="2"/>
      <c r="M1" s="2"/>
      <c r="N1" s="2"/>
      <c r="O1" s="2"/>
      <c r="P1" s="2"/>
      <c r="Q1" s="2"/>
      <c r="R1" s="2"/>
      <c r="S1" s="2"/>
      <c r="T1" s="2"/>
      <c r="U1" s="2"/>
      <c r="V1" s="2"/>
      <c r="W1" s="2"/>
      <c r="X1" s="2"/>
      <c r="Y1" s="2"/>
      <c r="Z1" s="2"/>
    </row>
    <row r="2" spans="1:26" ht="24">
      <c r="A2" s="14" t="s">
        <v>18</v>
      </c>
      <c r="B2" s="15"/>
      <c r="C2" s="15"/>
      <c r="D2" s="15"/>
      <c r="E2" s="15"/>
      <c r="F2" s="15"/>
      <c r="G2" s="15"/>
      <c r="H2" s="15"/>
      <c r="I2" s="15"/>
      <c r="J2" s="15"/>
      <c r="K2" s="15"/>
      <c r="L2" s="15"/>
      <c r="M2" s="15"/>
      <c r="N2" s="15"/>
      <c r="O2" s="15"/>
      <c r="P2" s="15"/>
      <c r="Q2" s="15"/>
      <c r="R2" s="15"/>
      <c r="S2" s="15"/>
      <c r="T2" s="15"/>
      <c r="U2" s="15"/>
      <c r="V2" s="15"/>
      <c r="W2" s="15"/>
      <c r="X2" s="15"/>
      <c r="Y2" s="15"/>
      <c r="Z2" s="15"/>
    </row>
    <row r="3" spans="1:26">
      <c r="A3" s="16"/>
      <c r="B3" s="649" t="s">
        <v>19</v>
      </c>
      <c r="C3" s="655"/>
      <c r="D3" s="655"/>
      <c r="E3" s="650"/>
      <c r="F3" s="650"/>
      <c r="G3" s="650"/>
      <c r="H3" s="650"/>
      <c r="I3" s="650"/>
      <c r="J3" s="650"/>
      <c r="K3" s="650"/>
      <c r="L3" s="650"/>
      <c r="M3" s="650"/>
      <c r="N3" s="650"/>
      <c r="O3" s="650"/>
      <c r="P3" s="650"/>
      <c r="Q3" s="650"/>
      <c r="R3" s="650"/>
      <c r="S3" s="18"/>
      <c r="T3" s="649" t="s">
        <v>20</v>
      </c>
      <c r="U3" s="650"/>
      <c r="V3" s="650"/>
      <c r="W3" s="650"/>
      <c r="X3" s="650"/>
      <c r="Y3" s="650"/>
      <c r="Z3" s="650"/>
    </row>
    <row r="4" spans="1:26">
      <c r="A4" s="16"/>
      <c r="B4" s="19" t="s">
        <v>21</v>
      </c>
      <c r="C4" s="19" t="s">
        <v>21</v>
      </c>
      <c r="D4" s="19" t="s">
        <v>21</v>
      </c>
      <c r="E4" s="18"/>
      <c r="F4" s="20" t="s">
        <v>21</v>
      </c>
      <c r="G4" s="20" t="s">
        <v>21</v>
      </c>
      <c r="H4" s="20" t="s">
        <v>21</v>
      </c>
      <c r="I4" s="20" t="s">
        <v>21</v>
      </c>
      <c r="J4" s="20" t="s">
        <v>21</v>
      </c>
      <c r="K4" s="19" t="s">
        <v>21</v>
      </c>
      <c r="L4" s="649" t="s">
        <v>22</v>
      </c>
      <c r="M4" s="650"/>
      <c r="N4" s="650"/>
      <c r="O4" s="650"/>
      <c r="P4" s="650"/>
      <c r="Q4" s="650"/>
      <c r="R4" s="650"/>
      <c r="S4" s="19" t="s">
        <v>21</v>
      </c>
      <c r="T4" s="19" t="s">
        <v>21</v>
      </c>
      <c r="U4" s="19" t="s">
        <v>21</v>
      </c>
      <c r="V4" s="19" t="s">
        <v>21</v>
      </c>
      <c r="W4" s="19" t="s">
        <v>21</v>
      </c>
      <c r="X4" s="656" t="s">
        <v>23</v>
      </c>
      <c r="Y4" s="657"/>
      <c r="Z4" s="657"/>
    </row>
    <row r="5" spans="1:26">
      <c r="A5" s="22"/>
      <c r="B5" s="17" t="s">
        <v>24</v>
      </c>
      <c r="C5" s="19" t="s">
        <v>21</v>
      </c>
      <c r="D5" s="17" t="s">
        <v>25</v>
      </c>
      <c r="E5" s="19" t="s">
        <v>21</v>
      </c>
      <c r="F5" s="17" t="s">
        <v>26</v>
      </c>
      <c r="G5" s="19" t="s">
        <v>21</v>
      </c>
      <c r="H5" s="17" t="s">
        <v>27</v>
      </c>
      <c r="I5" s="19" t="s">
        <v>21</v>
      </c>
      <c r="J5" s="17" t="s">
        <v>28</v>
      </c>
      <c r="K5" s="19" t="s">
        <v>21</v>
      </c>
      <c r="L5" s="649" t="s">
        <v>25</v>
      </c>
      <c r="M5" s="650"/>
      <c r="N5" s="650"/>
      <c r="O5" s="19" t="s">
        <v>21</v>
      </c>
      <c r="P5" s="649" t="s">
        <v>28</v>
      </c>
      <c r="Q5" s="650"/>
      <c r="R5" s="650"/>
      <c r="S5" s="19" t="s">
        <v>21</v>
      </c>
      <c r="T5" s="17" t="s">
        <v>29</v>
      </c>
      <c r="U5" s="19" t="s">
        <v>21</v>
      </c>
      <c r="V5" s="17" t="s">
        <v>30</v>
      </c>
      <c r="W5" s="19" t="s">
        <v>21</v>
      </c>
      <c r="X5" s="649" t="s">
        <v>30</v>
      </c>
      <c r="Y5" s="651" t="s">
        <v>21</v>
      </c>
      <c r="Z5" s="651" t="s">
        <v>21</v>
      </c>
    </row>
    <row r="6" spans="1:26">
      <c r="A6" s="22"/>
      <c r="B6" s="23"/>
      <c r="C6" s="23"/>
      <c r="D6" s="23"/>
      <c r="E6" s="24"/>
      <c r="F6" s="23"/>
      <c r="G6" s="24"/>
      <c r="H6" s="23"/>
      <c r="I6" s="24"/>
      <c r="J6" s="23"/>
      <c r="K6" s="23"/>
      <c r="L6" s="25" t="s">
        <v>31</v>
      </c>
      <c r="M6" s="26"/>
      <c r="N6" s="25" t="s">
        <v>32</v>
      </c>
      <c r="O6" s="27"/>
      <c r="P6" s="25" t="s">
        <v>31</v>
      </c>
      <c r="Q6" s="26"/>
      <c r="R6" s="25" t="s">
        <v>32</v>
      </c>
      <c r="S6" s="23"/>
      <c r="T6" s="23"/>
      <c r="U6" s="23"/>
      <c r="V6" s="23"/>
      <c r="W6" s="23"/>
      <c r="X6" s="21" t="s">
        <v>31</v>
      </c>
      <c r="Y6" s="20" t="s">
        <v>21</v>
      </c>
      <c r="Z6" s="21" t="s">
        <v>32</v>
      </c>
    </row>
    <row r="7" spans="1:26">
      <c r="A7" s="28" t="s">
        <v>33</v>
      </c>
      <c r="B7" s="23"/>
      <c r="C7" s="23"/>
      <c r="D7" s="23"/>
      <c r="E7" s="24"/>
      <c r="F7" s="23"/>
      <c r="G7" s="24"/>
      <c r="H7" s="23"/>
      <c r="I7" s="24"/>
      <c r="J7" s="23"/>
      <c r="K7" s="23"/>
      <c r="L7" s="26"/>
      <c r="M7" s="26"/>
      <c r="N7" s="26"/>
      <c r="O7" s="27"/>
      <c r="P7" s="26"/>
      <c r="Q7" s="26"/>
      <c r="R7" s="26"/>
      <c r="S7" s="23"/>
      <c r="T7" s="23"/>
      <c r="U7" s="23"/>
      <c r="V7" s="23"/>
      <c r="W7" s="23"/>
      <c r="X7" s="23"/>
      <c r="Y7" s="29"/>
      <c r="Z7" s="29"/>
    </row>
    <row r="8" spans="1:26">
      <c r="A8" s="30" t="s">
        <v>34</v>
      </c>
      <c r="B8" s="31">
        <v>1750</v>
      </c>
      <c r="C8" s="32"/>
      <c r="D8" s="31">
        <v>1657</v>
      </c>
      <c r="E8" s="32"/>
      <c r="F8" s="31">
        <v>1637</v>
      </c>
      <c r="G8" s="32"/>
      <c r="H8" s="31">
        <v>1638</v>
      </c>
      <c r="I8" s="32"/>
      <c r="J8" s="31">
        <v>1628</v>
      </c>
      <c r="K8" s="33"/>
      <c r="L8" s="34">
        <v>93</v>
      </c>
      <c r="M8" s="35"/>
      <c r="N8" s="36">
        <v>0.06</v>
      </c>
      <c r="O8" s="37"/>
      <c r="P8" s="34">
        <v>122</v>
      </c>
      <c r="Q8" s="35"/>
      <c r="R8" s="36">
        <v>7.0000000000000007E-2</v>
      </c>
      <c r="S8" s="33"/>
      <c r="T8" s="31">
        <v>3407</v>
      </c>
      <c r="U8" s="32"/>
      <c r="V8" s="31">
        <v>3216</v>
      </c>
      <c r="W8" s="33"/>
      <c r="X8" s="31">
        <v>191</v>
      </c>
      <c r="Y8" s="35"/>
      <c r="Z8" s="38">
        <v>0.06</v>
      </c>
    </row>
    <row r="9" spans="1:26">
      <c r="A9" s="39" t="s">
        <v>35</v>
      </c>
      <c r="B9" s="40">
        <v>979</v>
      </c>
      <c r="C9" s="23"/>
      <c r="D9" s="40">
        <v>1012</v>
      </c>
      <c r="E9" s="24"/>
      <c r="F9" s="40">
        <v>986</v>
      </c>
      <c r="G9" s="24"/>
      <c r="H9" s="40">
        <v>973</v>
      </c>
      <c r="I9" s="24"/>
      <c r="J9" s="40">
        <v>951</v>
      </c>
      <c r="K9" s="23"/>
      <c r="L9" s="41">
        <v>-33</v>
      </c>
      <c r="M9" s="29"/>
      <c r="N9" s="42">
        <v>-0.03</v>
      </c>
      <c r="O9" s="27"/>
      <c r="P9" s="41">
        <v>28</v>
      </c>
      <c r="Q9" s="29"/>
      <c r="R9" s="42">
        <v>0.03</v>
      </c>
      <c r="S9" s="23"/>
      <c r="T9" s="40">
        <v>1991</v>
      </c>
      <c r="U9" s="23"/>
      <c r="V9" s="40">
        <v>1888</v>
      </c>
      <c r="W9" s="23"/>
      <c r="X9" s="40">
        <v>103</v>
      </c>
      <c r="Y9" s="29"/>
      <c r="Z9" s="42">
        <v>0.05</v>
      </c>
    </row>
    <row r="10" spans="1:26">
      <c r="A10" s="30" t="s">
        <v>36</v>
      </c>
      <c r="B10" s="43">
        <f>B8-B9</f>
        <v>771</v>
      </c>
      <c r="C10" s="33"/>
      <c r="D10" s="43">
        <f>D8-D9</f>
        <v>645</v>
      </c>
      <c r="E10" s="44"/>
      <c r="F10" s="43">
        <f>F8-F9</f>
        <v>651</v>
      </c>
      <c r="G10" s="44"/>
      <c r="H10" s="43">
        <f>H8-H9</f>
        <v>665</v>
      </c>
      <c r="I10" s="44"/>
      <c r="J10" s="43">
        <f>J8-J9</f>
        <v>677</v>
      </c>
      <c r="K10" s="33"/>
      <c r="L10" s="45">
        <f>B10-D10</f>
        <v>126</v>
      </c>
      <c r="M10" s="46"/>
      <c r="N10" s="47">
        <f>IF(D10=0,0,L10/ABS(D10))</f>
        <v>0.19534883720930232</v>
      </c>
      <c r="O10" s="37"/>
      <c r="P10" s="45">
        <f>B10-J10</f>
        <v>94</v>
      </c>
      <c r="Q10" s="46"/>
      <c r="R10" s="47">
        <f>IF(J10=0,0,P10/ABS(J10))</f>
        <v>0.13884785819793205</v>
      </c>
      <c r="S10" s="33"/>
      <c r="T10" s="48">
        <f>T8-T9</f>
        <v>1416</v>
      </c>
      <c r="U10" s="33"/>
      <c r="V10" s="48">
        <f>V8-V9</f>
        <v>1328</v>
      </c>
      <c r="W10" s="33"/>
      <c r="X10" s="48">
        <f>T10-V10</f>
        <v>88</v>
      </c>
      <c r="Y10" s="46"/>
      <c r="Z10" s="47">
        <f>IF(V10=0,0,X10/ABS(V10))</f>
        <v>6.6265060240963861E-2</v>
      </c>
    </row>
    <row r="11" spans="1:26">
      <c r="A11" s="39" t="s">
        <v>37</v>
      </c>
      <c r="B11" s="49">
        <v>464</v>
      </c>
      <c r="C11" s="23"/>
      <c r="D11" s="49">
        <v>600</v>
      </c>
      <c r="E11" s="24"/>
      <c r="F11" s="49">
        <v>110</v>
      </c>
      <c r="G11" s="24"/>
      <c r="H11" s="49">
        <v>101</v>
      </c>
      <c r="I11" s="24"/>
      <c r="J11" s="49">
        <v>97</v>
      </c>
      <c r="K11" s="23"/>
      <c r="L11" s="50">
        <v>-136</v>
      </c>
      <c r="M11" s="29"/>
      <c r="N11" s="42">
        <v>-0.23</v>
      </c>
      <c r="O11" s="27"/>
      <c r="P11" s="50">
        <v>367</v>
      </c>
      <c r="Q11" s="29"/>
      <c r="R11" s="39" t="s">
        <v>38</v>
      </c>
      <c r="S11" s="23"/>
      <c r="T11" s="49">
        <v>1064</v>
      </c>
      <c r="U11" s="23"/>
      <c r="V11" s="49">
        <v>182</v>
      </c>
      <c r="W11" s="23"/>
      <c r="X11" s="49">
        <v>882</v>
      </c>
      <c r="Y11" s="29"/>
      <c r="Z11" s="39" t="s">
        <v>38</v>
      </c>
    </row>
    <row r="12" spans="1:26">
      <c r="A12" s="51" t="s">
        <v>39</v>
      </c>
      <c r="B12" s="48">
        <v>253</v>
      </c>
      <c r="C12" s="33"/>
      <c r="D12" s="48">
        <v>34</v>
      </c>
      <c r="E12" s="44"/>
      <c r="F12" s="48">
        <v>450</v>
      </c>
      <c r="G12" s="44"/>
      <c r="H12" s="48">
        <v>449</v>
      </c>
      <c r="I12" s="44"/>
      <c r="J12" s="48">
        <v>453</v>
      </c>
      <c r="K12" s="33"/>
      <c r="L12" s="45">
        <v>219</v>
      </c>
      <c r="M12" s="46"/>
      <c r="N12" s="30" t="s">
        <v>38</v>
      </c>
      <c r="O12" s="37"/>
      <c r="P12" s="45">
        <v>-200</v>
      </c>
      <c r="Q12" s="46"/>
      <c r="R12" s="47">
        <v>-0.44</v>
      </c>
      <c r="S12" s="33"/>
      <c r="T12" s="48">
        <v>287</v>
      </c>
      <c r="U12" s="33"/>
      <c r="V12" s="48">
        <v>892</v>
      </c>
      <c r="W12" s="33"/>
      <c r="X12" s="48">
        <v>-605</v>
      </c>
      <c r="Y12" s="46"/>
      <c r="Z12" s="47">
        <v>-0.68</v>
      </c>
    </row>
    <row r="13" spans="1:26" ht="14.25">
      <c r="A13" s="39" t="s">
        <v>40</v>
      </c>
      <c r="B13" s="49">
        <v>263</v>
      </c>
      <c r="C13" s="23"/>
      <c r="D13" s="49">
        <v>59</v>
      </c>
      <c r="E13" s="23"/>
      <c r="F13" s="49">
        <v>454</v>
      </c>
      <c r="G13" s="23"/>
      <c r="H13" s="49">
        <v>453</v>
      </c>
      <c r="I13" s="23"/>
      <c r="J13" s="49">
        <v>458</v>
      </c>
      <c r="K13" s="23"/>
      <c r="L13" s="50">
        <v>204</v>
      </c>
      <c r="M13" s="52">
        <v>0</v>
      </c>
      <c r="N13" s="39" t="s">
        <v>38</v>
      </c>
      <c r="O13" s="27"/>
      <c r="P13" s="50">
        <v>-195</v>
      </c>
      <c r="Q13" s="29"/>
      <c r="R13" s="42">
        <v>-0.43</v>
      </c>
      <c r="S13" s="23"/>
      <c r="T13" s="49">
        <v>322</v>
      </c>
      <c r="U13" s="23"/>
      <c r="V13" s="49">
        <v>901</v>
      </c>
      <c r="W13" s="23"/>
      <c r="X13" s="49">
        <v>-579</v>
      </c>
      <c r="Y13" s="29"/>
      <c r="Z13" s="42">
        <v>-0.64</v>
      </c>
    </row>
    <row r="14" spans="1:26">
      <c r="A14" s="30" t="s">
        <v>41</v>
      </c>
      <c r="B14" s="48">
        <v>225</v>
      </c>
      <c r="C14" s="33"/>
      <c r="D14" s="48">
        <v>12</v>
      </c>
      <c r="E14" s="44"/>
      <c r="F14" s="48">
        <v>427</v>
      </c>
      <c r="G14" s="53"/>
      <c r="H14" s="48">
        <v>432</v>
      </c>
      <c r="I14" s="44"/>
      <c r="J14" s="48">
        <v>435</v>
      </c>
      <c r="K14" s="33"/>
      <c r="L14" s="45">
        <v>213</v>
      </c>
      <c r="M14" s="46"/>
      <c r="N14" s="30" t="s">
        <v>38</v>
      </c>
      <c r="O14" s="37"/>
      <c r="P14" s="45">
        <v>-210</v>
      </c>
      <c r="Q14" s="46"/>
      <c r="R14" s="47">
        <v>-0.48</v>
      </c>
      <c r="S14" s="33"/>
      <c r="T14" s="48">
        <v>237</v>
      </c>
      <c r="U14" s="33"/>
      <c r="V14" s="48">
        <v>859</v>
      </c>
      <c r="W14" s="33"/>
      <c r="X14" s="48">
        <v>-622</v>
      </c>
      <c r="Y14" s="46"/>
      <c r="Z14" s="47">
        <v>-0.72</v>
      </c>
    </row>
    <row r="15" spans="1:26" ht="27">
      <c r="A15" s="39" t="s">
        <v>42</v>
      </c>
      <c r="B15" s="49">
        <v>235</v>
      </c>
      <c r="C15" s="23"/>
      <c r="D15" s="49">
        <v>37</v>
      </c>
      <c r="E15" s="23"/>
      <c r="F15" s="49">
        <v>431</v>
      </c>
      <c r="G15" s="23"/>
      <c r="H15" s="49">
        <v>436</v>
      </c>
      <c r="I15" s="23"/>
      <c r="J15" s="49">
        <v>440</v>
      </c>
      <c r="K15" s="23"/>
      <c r="L15" s="50">
        <v>198</v>
      </c>
      <c r="M15" s="52">
        <v>0</v>
      </c>
      <c r="N15" s="39" t="s">
        <v>38</v>
      </c>
      <c r="O15" s="27"/>
      <c r="P15" s="50">
        <v>-205</v>
      </c>
      <c r="Q15" s="29"/>
      <c r="R15" s="42">
        <v>-0.47</v>
      </c>
      <c r="S15" s="23"/>
      <c r="T15" s="49">
        <v>272</v>
      </c>
      <c r="U15" s="23"/>
      <c r="V15" s="49">
        <v>868</v>
      </c>
      <c r="W15" s="23"/>
      <c r="X15" s="49">
        <v>-596</v>
      </c>
      <c r="Y15" s="29"/>
      <c r="Z15" s="42">
        <v>-0.69</v>
      </c>
    </row>
    <row r="16" spans="1:26">
      <c r="A16" s="54" t="s">
        <v>43</v>
      </c>
      <c r="B16" s="55"/>
      <c r="C16" s="44"/>
      <c r="D16" s="56"/>
      <c r="E16" s="44"/>
      <c r="F16" s="56"/>
      <c r="G16" s="44"/>
      <c r="H16" s="56"/>
      <c r="I16" s="44"/>
      <c r="J16" s="56"/>
      <c r="K16" s="44"/>
      <c r="L16" s="56"/>
      <c r="M16" s="46"/>
      <c r="N16" s="57"/>
      <c r="O16" s="53"/>
      <c r="P16" s="56"/>
      <c r="Q16" s="44"/>
      <c r="R16" s="57"/>
      <c r="S16" s="44"/>
      <c r="T16" s="55"/>
      <c r="U16" s="44"/>
      <c r="V16" s="56"/>
      <c r="W16" s="44"/>
      <c r="X16" s="56"/>
      <c r="Y16" s="58"/>
      <c r="Z16" s="35"/>
    </row>
    <row r="17" spans="1:26" ht="14.25">
      <c r="A17" s="39" t="s">
        <v>44</v>
      </c>
      <c r="B17" s="59">
        <v>0.53</v>
      </c>
      <c r="C17" s="60"/>
      <c r="D17" s="59">
        <v>0.03</v>
      </c>
      <c r="E17" s="60"/>
      <c r="F17" s="59">
        <v>0.98</v>
      </c>
      <c r="G17" s="60"/>
      <c r="H17" s="61">
        <v>0.97</v>
      </c>
      <c r="I17" s="60"/>
      <c r="J17" s="61">
        <v>0.95</v>
      </c>
      <c r="K17" s="60"/>
      <c r="L17" s="59">
        <v>0.5</v>
      </c>
      <c r="M17" s="29"/>
      <c r="N17" s="39" t="s">
        <v>38</v>
      </c>
      <c r="O17" s="62"/>
      <c r="P17" s="61">
        <v>-0.42</v>
      </c>
      <c r="Q17" s="29"/>
      <c r="R17" s="63">
        <v>-0.44</v>
      </c>
      <c r="S17" s="64"/>
      <c r="T17" s="65">
        <v>0.56000000000000005</v>
      </c>
      <c r="U17" s="64"/>
      <c r="V17" s="65">
        <v>1.87</v>
      </c>
      <c r="W17" s="64"/>
      <c r="X17" s="65">
        <v>-1.31</v>
      </c>
      <c r="Y17" s="29"/>
      <c r="Z17" s="63">
        <v>-0.7</v>
      </c>
    </row>
    <row r="18" spans="1:26">
      <c r="A18" s="30" t="s">
        <v>45</v>
      </c>
      <c r="B18" s="66">
        <v>0.53</v>
      </c>
      <c r="C18" s="44"/>
      <c r="D18" s="66">
        <v>0.03</v>
      </c>
      <c r="E18" s="44"/>
      <c r="F18" s="66">
        <v>0.98</v>
      </c>
      <c r="G18" s="44"/>
      <c r="H18" s="67">
        <v>0.97</v>
      </c>
      <c r="I18" s="44"/>
      <c r="J18" s="67">
        <v>0.95</v>
      </c>
      <c r="K18" s="44"/>
      <c r="L18" s="68">
        <v>0.5</v>
      </c>
      <c r="M18" s="44"/>
      <c r="N18" s="30" t="s">
        <v>38</v>
      </c>
      <c r="O18" s="44"/>
      <c r="P18" s="68">
        <v>-0.42</v>
      </c>
      <c r="Q18" s="44"/>
      <c r="R18" s="47">
        <v>-0.44</v>
      </c>
      <c r="S18" s="44"/>
      <c r="T18" s="66">
        <v>0.55000000000000004</v>
      </c>
      <c r="U18" s="44"/>
      <c r="V18" s="67">
        <v>1.86</v>
      </c>
      <c r="W18" s="44"/>
      <c r="X18" s="69">
        <v>-1.31</v>
      </c>
      <c r="Y18" s="44"/>
      <c r="Z18" s="47">
        <v>-0.7</v>
      </c>
    </row>
    <row r="19" spans="1:26" ht="14.25">
      <c r="A19" s="70" t="s">
        <v>46</v>
      </c>
      <c r="B19" s="71">
        <v>0.55000000000000004</v>
      </c>
      <c r="C19" s="72"/>
      <c r="D19" s="71">
        <v>0.09</v>
      </c>
      <c r="E19" s="72"/>
      <c r="F19" s="71">
        <v>0.99</v>
      </c>
      <c r="G19" s="72"/>
      <c r="H19" s="71">
        <v>0.98</v>
      </c>
      <c r="I19" s="64"/>
      <c r="J19" s="71">
        <v>0.96</v>
      </c>
      <c r="K19" s="64"/>
      <c r="L19" s="65">
        <v>0.46</v>
      </c>
      <c r="M19" s="29"/>
      <c r="N19" s="39" t="s">
        <v>38</v>
      </c>
      <c r="O19" s="27"/>
      <c r="P19" s="71">
        <v>-0.41</v>
      </c>
      <c r="Q19" s="29"/>
      <c r="R19" s="42">
        <v>-0.43</v>
      </c>
      <c r="S19" s="24"/>
      <c r="T19" s="71">
        <v>0.64</v>
      </c>
      <c r="U19" s="24"/>
      <c r="V19" s="71">
        <v>1.89</v>
      </c>
      <c r="W19" s="24"/>
      <c r="X19" s="65">
        <v>-1.25</v>
      </c>
      <c r="Y19" s="29"/>
      <c r="Z19" s="42">
        <v>-0.66</v>
      </c>
    </row>
    <row r="20" spans="1:26" ht="14.25">
      <c r="A20" s="73" t="s">
        <v>47</v>
      </c>
      <c r="B20" s="68">
        <v>0.55000000000000004</v>
      </c>
      <c r="C20" s="74"/>
      <c r="D20" s="68">
        <v>0.09</v>
      </c>
      <c r="E20" s="74"/>
      <c r="F20" s="68">
        <v>0.99</v>
      </c>
      <c r="G20" s="74"/>
      <c r="H20" s="68">
        <v>0.98</v>
      </c>
      <c r="I20" s="75"/>
      <c r="J20" s="68">
        <v>0.96</v>
      </c>
      <c r="K20" s="75"/>
      <c r="L20" s="69">
        <v>0.46</v>
      </c>
      <c r="M20" s="46"/>
      <c r="N20" s="30" t="s">
        <v>38</v>
      </c>
      <c r="O20" s="37"/>
      <c r="P20" s="68">
        <v>-0.41</v>
      </c>
      <c r="Q20" s="46"/>
      <c r="R20" s="47">
        <v>-0.43</v>
      </c>
      <c r="S20" s="44"/>
      <c r="T20" s="68">
        <v>0.64</v>
      </c>
      <c r="U20" s="44"/>
      <c r="V20" s="68">
        <v>1.88</v>
      </c>
      <c r="W20" s="44"/>
      <c r="X20" s="69">
        <v>-1.24</v>
      </c>
      <c r="Y20" s="46"/>
      <c r="Z20" s="47">
        <v>-0.66</v>
      </c>
    </row>
    <row r="21" spans="1:26">
      <c r="A21" s="39" t="s">
        <v>48</v>
      </c>
      <c r="B21" s="71">
        <v>0.39</v>
      </c>
      <c r="C21" s="72"/>
      <c r="D21" s="71">
        <v>0.39</v>
      </c>
      <c r="E21" s="72"/>
      <c r="F21" s="71">
        <v>0.36</v>
      </c>
      <c r="G21" s="72"/>
      <c r="H21" s="71">
        <v>0.36</v>
      </c>
      <c r="I21" s="64"/>
      <c r="J21" s="71">
        <v>0.32</v>
      </c>
      <c r="K21" s="64"/>
      <c r="L21" s="76">
        <v>0</v>
      </c>
      <c r="M21" s="29"/>
      <c r="N21" s="77">
        <v>0</v>
      </c>
      <c r="O21" s="27"/>
      <c r="P21" s="71">
        <v>7.0000000000000007E-2</v>
      </c>
      <c r="Q21" s="29"/>
      <c r="R21" s="42">
        <v>0.22</v>
      </c>
      <c r="S21" s="24"/>
      <c r="T21" s="71">
        <v>0.78</v>
      </c>
      <c r="U21" s="72"/>
      <c r="V21" s="71">
        <v>0.64</v>
      </c>
      <c r="W21" s="24"/>
      <c r="X21" s="65">
        <v>0.14000000000000001</v>
      </c>
      <c r="Y21" s="29"/>
      <c r="Z21" s="42">
        <v>0.22</v>
      </c>
    </row>
    <row r="22" spans="1:26">
      <c r="A22" s="30" t="s">
        <v>49</v>
      </c>
      <c r="B22" s="68">
        <v>47.92</v>
      </c>
      <c r="C22" s="74"/>
      <c r="D22" s="68">
        <v>47.78</v>
      </c>
      <c r="E22" s="74"/>
      <c r="F22" s="68">
        <v>47.63</v>
      </c>
      <c r="G22" s="74"/>
      <c r="H22" s="68">
        <v>46.67</v>
      </c>
      <c r="I22" s="74"/>
      <c r="J22" s="68">
        <v>45.61</v>
      </c>
      <c r="K22" s="44"/>
      <c r="L22" s="68">
        <v>0.14000000000000001</v>
      </c>
      <c r="M22" s="46"/>
      <c r="N22" s="78">
        <v>0</v>
      </c>
      <c r="O22" s="37"/>
      <c r="P22" s="68">
        <v>2.31</v>
      </c>
      <c r="Q22" s="46"/>
      <c r="R22" s="47">
        <v>0.05</v>
      </c>
      <c r="S22" s="44"/>
      <c r="T22" s="68">
        <v>47.92</v>
      </c>
      <c r="U22" s="74"/>
      <c r="V22" s="68">
        <v>45.61</v>
      </c>
      <c r="W22" s="44"/>
      <c r="X22" s="68">
        <v>2.31</v>
      </c>
      <c r="Y22" s="46"/>
      <c r="Z22" s="47">
        <v>0.05</v>
      </c>
    </row>
    <row r="23" spans="1:26">
      <c r="A23" s="39" t="s">
        <v>50</v>
      </c>
      <c r="B23" s="71">
        <v>32.130000000000003</v>
      </c>
      <c r="C23" s="72"/>
      <c r="D23" s="71">
        <v>31.97</v>
      </c>
      <c r="E23" s="72"/>
      <c r="F23" s="71">
        <v>32.08</v>
      </c>
      <c r="G23" s="72"/>
      <c r="H23" s="71">
        <v>31.48</v>
      </c>
      <c r="I23" s="64"/>
      <c r="J23" s="71">
        <v>30.88</v>
      </c>
      <c r="K23" s="64"/>
      <c r="L23" s="71">
        <v>0.16</v>
      </c>
      <c r="M23" s="29"/>
      <c r="N23" s="79">
        <v>0.01</v>
      </c>
      <c r="O23" s="27"/>
      <c r="P23" s="71">
        <v>1.25</v>
      </c>
      <c r="Q23" s="29"/>
      <c r="R23" s="42">
        <v>0.04</v>
      </c>
      <c r="S23" s="24"/>
      <c r="T23" s="71">
        <v>32.130000000000003</v>
      </c>
      <c r="U23" s="72"/>
      <c r="V23" s="71">
        <v>30.88</v>
      </c>
      <c r="W23" s="24"/>
      <c r="X23" s="71">
        <v>1.25</v>
      </c>
      <c r="Y23" s="29"/>
      <c r="Z23" s="42">
        <v>0.04</v>
      </c>
    </row>
    <row r="24" spans="1:26">
      <c r="A24" s="30" t="s">
        <v>51</v>
      </c>
      <c r="B24" s="38">
        <v>0.74</v>
      </c>
      <c r="C24" s="35"/>
      <c r="D24" s="38">
        <v>13.98</v>
      </c>
      <c r="E24" s="35"/>
      <c r="F24" s="38">
        <v>0.37</v>
      </c>
      <c r="G24" s="35"/>
      <c r="H24" s="38">
        <v>0.37</v>
      </c>
      <c r="I24" s="35"/>
      <c r="J24" s="38">
        <v>0.34</v>
      </c>
      <c r="K24" s="80"/>
      <c r="L24" s="30" t="s">
        <v>38</v>
      </c>
      <c r="M24" s="46"/>
      <c r="N24" s="81"/>
      <c r="O24" s="37"/>
      <c r="P24" s="30" t="s">
        <v>38</v>
      </c>
      <c r="Q24" s="46"/>
      <c r="R24" s="82"/>
      <c r="S24" s="83"/>
      <c r="T24" s="38">
        <v>1.4</v>
      </c>
      <c r="U24" s="35"/>
      <c r="V24" s="38">
        <v>0.34</v>
      </c>
      <c r="W24" s="80"/>
      <c r="X24" s="30" t="s">
        <v>38</v>
      </c>
      <c r="Y24" s="35"/>
      <c r="Z24" s="82"/>
    </row>
    <row r="25" spans="1:26" ht="14.25">
      <c r="A25" s="39" t="s">
        <v>52</v>
      </c>
      <c r="B25" s="63">
        <v>0.71</v>
      </c>
      <c r="C25" s="24"/>
      <c r="D25" s="63">
        <v>4.51</v>
      </c>
      <c r="E25" s="24"/>
      <c r="F25" s="63">
        <v>0.36</v>
      </c>
      <c r="G25" s="26"/>
      <c r="H25" s="63">
        <v>0.37</v>
      </c>
      <c r="I25" s="26"/>
      <c r="J25" s="63">
        <v>0.33</v>
      </c>
      <c r="K25" s="84"/>
      <c r="L25" s="39" t="s">
        <v>38</v>
      </c>
      <c r="M25" s="84"/>
      <c r="N25" s="84"/>
      <c r="O25" s="84"/>
      <c r="P25" s="39" t="s">
        <v>38</v>
      </c>
      <c r="Q25" s="84"/>
      <c r="R25" s="84"/>
      <c r="S25" s="84"/>
      <c r="T25" s="63">
        <v>1.22</v>
      </c>
      <c r="U25" s="26"/>
      <c r="V25" s="63">
        <v>0.34</v>
      </c>
      <c r="W25" s="24"/>
      <c r="X25" s="39" t="s">
        <v>38</v>
      </c>
      <c r="Y25" s="29"/>
      <c r="Z25" s="29"/>
    </row>
    <row r="26" spans="1:26">
      <c r="A26" s="54" t="s">
        <v>53</v>
      </c>
      <c r="B26" s="85"/>
      <c r="C26" s="33"/>
      <c r="D26" s="85"/>
      <c r="E26" s="33"/>
      <c r="F26" s="33"/>
      <c r="G26" s="44"/>
      <c r="H26" s="33"/>
      <c r="I26" s="44"/>
      <c r="J26" s="33"/>
      <c r="K26" s="33"/>
      <c r="L26" s="86"/>
      <c r="M26" s="46"/>
      <c r="N26" s="46"/>
      <c r="O26" s="37"/>
      <c r="P26" s="86"/>
      <c r="Q26" s="46"/>
      <c r="R26" s="46"/>
      <c r="S26" s="33"/>
      <c r="T26" s="85"/>
      <c r="U26" s="33"/>
      <c r="V26" s="33"/>
      <c r="W26" s="33"/>
      <c r="X26" s="33"/>
      <c r="Y26" s="46"/>
      <c r="Z26" s="46"/>
    </row>
    <row r="27" spans="1:26">
      <c r="A27" s="39" t="s">
        <v>54</v>
      </c>
      <c r="B27" s="76">
        <v>426613053</v>
      </c>
      <c r="C27" s="64"/>
      <c r="D27" s="76">
        <v>427718421</v>
      </c>
      <c r="E27" s="64"/>
      <c r="F27" s="76">
        <v>434684606</v>
      </c>
      <c r="G27" s="64"/>
      <c r="H27" s="76">
        <v>445703987</v>
      </c>
      <c r="I27" s="24"/>
      <c r="J27" s="76">
        <v>458154335</v>
      </c>
      <c r="K27" s="64"/>
      <c r="L27" s="87">
        <v>-1105368</v>
      </c>
      <c r="M27" s="29"/>
      <c r="N27" s="88">
        <v>0</v>
      </c>
      <c r="O27" s="27"/>
      <c r="P27" s="87">
        <v>-31541282</v>
      </c>
      <c r="Q27" s="29"/>
      <c r="R27" s="88">
        <v>-7.0000000000000007E-2</v>
      </c>
      <c r="S27" s="64"/>
      <c r="T27" s="76">
        <v>427165737</v>
      </c>
      <c r="U27" s="64"/>
      <c r="V27" s="76">
        <v>459426685</v>
      </c>
      <c r="W27" s="64"/>
      <c r="X27" s="76">
        <v>-32260948</v>
      </c>
      <c r="Y27" s="29"/>
      <c r="Z27" s="63">
        <v>-7.0000000000000007E-2</v>
      </c>
    </row>
    <row r="28" spans="1:26">
      <c r="A28" s="89" t="s">
        <v>55</v>
      </c>
      <c r="B28" s="90">
        <v>427566920</v>
      </c>
      <c r="C28" s="75"/>
      <c r="D28" s="90">
        <v>429388855</v>
      </c>
      <c r="E28" s="75"/>
      <c r="F28" s="90">
        <v>436500829</v>
      </c>
      <c r="G28" s="75"/>
      <c r="H28" s="90">
        <v>447134595</v>
      </c>
      <c r="I28" s="44"/>
      <c r="J28" s="90">
        <v>459304224</v>
      </c>
      <c r="K28" s="75"/>
      <c r="L28" s="91">
        <v>-1821935</v>
      </c>
      <c r="M28" s="46"/>
      <c r="N28" s="78">
        <v>0</v>
      </c>
      <c r="O28" s="37"/>
      <c r="P28" s="91">
        <v>-31737304</v>
      </c>
      <c r="Q28" s="46"/>
      <c r="R28" s="78">
        <v>-7.0000000000000007E-2</v>
      </c>
      <c r="S28" s="75"/>
      <c r="T28" s="90">
        <v>428292580</v>
      </c>
      <c r="U28" s="75"/>
      <c r="V28" s="90">
        <v>460857535</v>
      </c>
      <c r="W28" s="75"/>
      <c r="X28" s="90">
        <v>-32564955</v>
      </c>
      <c r="Y28" s="46"/>
      <c r="Z28" s="47">
        <v>-7.0000000000000007E-2</v>
      </c>
    </row>
    <row r="29" spans="1:26">
      <c r="A29" s="39" t="s">
        <v>56</v>
      </c>
      <c r="B29" s="76">
        <v>426824594</v>
      </c>
      <c r="C29" s="64"/>
      <c r="D29" s="76">
        <v>426586533</v>
      </c>
      <c r="E29" s="23"/>
      <c r="F29" s="76">
        <v>433121083</v>
      </c>
      <c r="G29" s="23"/>
      <c r="H29" s="76">
        <v>443913525</v>
      </c>
      <c r="I29" s="23"/>
      <c r="J29" s="76">
        <v>457903826</v>
      </c>
      <c r="K29" s="24"/>
      <c r="L29" s="87">
        <v>238061</v>
      </c>
      <c r="M29" s="24"/>
      <c r="N29" s="79">
        <v>0</v>
      </c>
      <c r="O29" s="24"/>
      <c r="P29" s="87">
        <v>-31079232</v>
      </c>
      <c r="Q29" s="24"/>
      <c r="R29" s="79">
        <v>-7.0000000000000007E-2</v>
      </c>
      <c r="S29" s="23"/>
      <c r="T29" s="76">
        <v>426824594</v>
      </c>
      <c r="U29" s="64"/>
      <c r="V29" s="76">
        <v>457903826</v>
      </c>
      <c r="W29" s="64"/>
      <c r="X29" s="76">
        <v>-31079232</v>
      </c>
      <c r="Y29" s="29"/>
      <c r="Z29" s="42">
        <v>-7.0000000000000007E-2</v>
      </c>
    </row>
    <row r="30" spans="1:26">
      <c r="A30" s="229" t="s">
        <v>484</v>
      </c>
      <c r="B30" s="629"/>
      <c r="C30" s="629"/>
      <c r="D30" s="629"/>
      <c r="E30" s="629"/>
      <c r="F30" s="629"/>
      <c r="G30" s="629"/>
      <c r="H30" s="629"/>
      <c r="I30" s="629"/>
      <c r="J30" s="629"/>
      <c r="K30" s="629"/>
      <c r="L30" s="629"/>
      <c r="M30" s="629"/>
      <c r="N30" s="629"/>
      <c r="O30" s="629"/>
      <c r="P30" s="629"/>
      <c r="Q30" s="629"/>
      <c r="R30" s="629"/>
      <c r="S30" s="629"/>
      <c r="T30" s="629"/>
      <c r="U30" s="629"/>
      <c r="V30" s="629"/>
      <c r="W30" s="629"/>
      <c r="X30" s="629"/>
      <c r="Y30" s="629"/>
      <c r="Z30" s="629"/>
    </row>
    <row r="31" spans="1:26" ht="24">
      <c r="A31" s="14" t="s">
        <v>60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c r="A32" s="14" t="s">
        <v>61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c r="A33" s="22"/>
      <c r="B33" s="649" t="s">
        <v>19</v>
      </c>
      <c r="C33" s="655"/>
      <c r="D33" s="655"/>
      <c r="E33" s="650"/>
      <c r="F33" s="650"/>
      <c r="G33" s="650"/>
      <c r="H33" s="650"/>
      <c r="I33" s="650"/>
      <c r="J33" s="650"/>
      <c r="K33" s="650"/>
      <c r="L33" s="650"/>
      <c r="M33" s="650"/>
      <c r="N33" s="650"/>
      <c r="O33" s="650"/>
      <c r="P33" s="650"/>
      <c r="Q33" s="650"/>
      <c r="R33" s="650"/>
      <c r="S33" s="18"/>
      <c r="T33" s="649" t="s">
        <v>20</v>
      </c>
      <c r="U33" s="650"/>
      <c r="V33" s="650"/>
      <c r="W33" s="650"/>
      <c r="X33" s="650"/>
      <c r="Y33" s="650"/>
      <c r="Z33" s="650"/>
    </row>
    <row r="34" spans="1:26">
      <c r="A34" s="22"/>
      <c r="B34" s="19" t="s">
        <v>21</v>
      </c>
      <c r="C34" s="19" t="s">
        <v>21</v>
      </c>
      <c r="D34" s="19" t="s">
        <v>21</v>
      </c>
      <c r="E34" s="18"/>
      <c r="F34" s="20" t="s">
        <v>21</v>
      </c>
      <c r="G34" s="20" t="s">
        <v>21</v>
      </c>
      <c r="H34" s="20" t="s">
        <v>21</v>
      </c>
      <c r="I34" s="20" t="s">
        <v>21</v>
      </c>
      <c r="J34" s="20" t="s">
        <v>21</v>
      </c>
      <c r="K34" s="19" t="s">
        <v>21</v>
      </c>
      <c r="L34" s="649" t="s">
        <v>22</v>
      </c>
      <c r="M34" s="650"/>
      <c r="N34" s="650"/>
      <c r="O34" s="650"/>
      <c r="P34" s="650"/>
      <c r="Q34" s="650"/>
      <c r="R34" s="650"/>
      <c r="S34" s="19" t="s">
        <v>21</v>
      </c>
      <c r="T34" s="19" t="s">
        <v>21</v>
      </c>
      <c r="U34" s="19" t="s">
        <v>21</v>
      </c>
      <c r="V34" s="19" t="s">
        <v>21</v>
      </c>
      <c r="W34" s="19" t="s">
        <v>21</v>
      </c>
      <c r="X34" s="656" t="s">
        <v>23</v>
      </c>
      <c r="Y34" s="657"/>
      <c r="Z34" s="657"/>
    </row>
    <row r="35" spans="1:26">
      <c r="A35" s="22"/>
      <c r="B35" s="17" t="s">
        <v>24</v>
      </c>
      <c r="C35" s="19" t="s">
        <v>21</v>
      </c>
      <c r="D35" s="17" t="s">
        <v>25</v>
      </c>
      <c r="E35" s="19" t="s">
        <v>21</v>
      </c>
      <c r="F35" s="17" t="s">
        <v>26</v>
      </c>
      <c r="G35" s="19" t="s">
        <v>21</v>
      </c>
      <c r="H35" s="17" t="s">
        <v>27</v>
      </c>
      <c r="I35" s="19" t="s">
        <v>21</v>
      </c>
      <c r="J35" s="17" t="s">
        <v>28</v>
      </c>
      <c r="K35" s="19" t="s">
        <v>21</v>
      </c>
      <c r="L35" s="649" t="s">
        <v>25</v>
      </c>
      <c r="M35" s="650"/>
      <c r="N35" s="650"/>
      <c r="O35" s="19" t="s">
        <v>21</v>
      </c>
      <c r="P35" s="649" t="s">
        <v>28</v>
      </c>
      <c r="Q35" s="650"/>
      <c r="R35" s="650"/>
      <c r="S35" s="19" t="s">
        <v>21</v>
      </c>
      <c r="T35" s="17" t="s">
        <v>29</v>
      </c>
      <c r="U35" s="19" t="s">
        <v>21</v>
      </c>
      <c r="V35" s="17" t="s">
        <v>30</v>
      </c>
      <c r="W35" s="19" t="s">
        <v>21</v>
      </c>
      <c r="X35" s="649" t="s">
        <v>30</v>
      </c>
      <c r="Y35" s="651" t="s">
        <v>21</v>
      </c>
      <c r="Z35" s="651" t="s">
        <v>21</v>
      </c>
    </row>
    <row r="36" spans="1:26">
      <c r="A36" s="116"/>
      <c r="B36" s="117"/>
      <c r="C36" s="33"/>
      <c r="D36" s="117"/>
      <c r="E36" s="44"/>
      <c r="F36" s="117"/>
      <c r="G36" s="44"/>
      <c r="H36" s="33"/>
      <c r="I36" s="44"/>
      <c r="J36" s="33"/>
      <c r="K36" s="44"/>
      <c r="L36" s="118" t="s">
        <v>62</v>
      </c>
      <c r="M36" s="119"/>
      <c r="N36" s="118" t="s">
        <v>32</v>
      </c>
      <c r="O36" s="37"/>
      <c r="P36" s="118" t="s">
        <v>62</v>
      </c>
      <c r="Q36" s="46"/>
      <c r="R36" s="118" t="s">
        <v>32</v>
      </c>
      <c r="S36" s="44"/>
      <c r="T36" s="33"/>
      <c r="U36" s="44"/>
      <c r="V36" s="33"/>
      <c r="W36" s="44"/>
      <c r="X36" s="120" t="s">
        <v>62</v>
      </c>
      <c r="Y36" s="121" t="s">
        <v>21</v>
      </c>
      <c r="Z36" s="120" t="s">
        <v>32</v>
      </c>
    </row>
    <row r="37" spans="1:26">
      <c r="A37" s="28" t="s">
        <v>63</v>
      </c>
      <c r="B37" s="23"/>
      <c r="C37" s="23"/>
      <c r="D37" s="23"/>
      <c r="E37" s="24"/>
      <c r="F37" s="23"/>
      <c r="G37" s="24"/>
      <c r="H37" s="23"/>
      <c r="I37" s="24"/>
      <c r="J37" s="23"/>
      <c r="K37" s="23"/>
      <c r="L37" s="29"/>
      <c r="M37" s="29"/>
      <c r="N37" s="29"/>
      <c r="O37" s="27"/>
      <c r="P37" s="29"/>
      <c r="Q37" s="29"/>
      <c r="R37" s="29"/>
      <c r="S37" s="23"/>
      <c r="T37" s="23"/>
      <c r="U37" s="23"/>
      <c r="V37" s="23"/>
      <c r="W37" s="23"/>
      <c r="X37" s="23"/>
      <c r="Y37" s="29"/>
      <c r="Z37" s="29"/>
    </row>
    <row r="38" spans="1:26">
      <c r="A38" s="30" t="s">
        <v>64</v>
      </c>
      <c r="B38" s="122">
        <v>2.87E-2</v>
      </c>
      <c r="C38" s="123"/>
      <c r="D38" s="122">
        <v>3.09E-2</v>
      </c>
      <c r="E38" s="58"/>
      <c r="F38" s="122">
        <v>3.04E-2</v>
      </c>
      <c r="G38" s="58"/>
      <c r="H38" s="122">
        <v>3.1E-2</v>
      </c>
      <c r="I38" s="58"/>
      <c r="J38" s="122">
        <v>3.2000000000000001E-2</v>
      </c>
      <c r="K38" s="33"/>
      <c r="L38" s="124">
        <f>(B38-D38)*100</f>
        <v>-0.22000000000000006</v>
      </c>
      <c r="M38" s="46"/>
      <c r="N38" s="86"/>
      <c r="O38" s="37"/>
      <c r="P38" s="124">
        <f>(B38-J38)*100</f>
        <v>-0.33000000000000007</v>
      </c>
      <c r="Q38" s="46"/>
      <c r="R38" s="125"/>
      <c r="S38" s="33"/>
      <c r="T38" s="122">
        <v>2.98E-2</v>
      </c>
      <c r="U38" s="58"/>
      <c r="V38" s="122">
        <v>3.2199999999999999E-2</v>
      </c>
      <c r="W38" s="33"/>
      <c r="X38" s="124">
        <f>(T38-V38)*100</f>
        <v>-0.23999999999999994</v>
      </c>
      <c r="Y38" s="35"/>
      <c r="Z38" s="125"/>
    </row>
    <row r="39" spans="1:26" ht="14.25">
      <c r="A39" s="39" t="s">
        <v>65</v>
      </c>
      <c r="B39" s="126">
        <v>2.8799999999999999E-2</v>
      </c>
      <c r="C39" s="127"/>
      <c r="D39" s="126">
        <v>3.1E-2</v>
      </c>
      <c r="E39" s="127"/>
      <c r="F39" s="126">
        <v>3.0599999999999999E-2</v>
      </c>
      <c r="G39" s="127"/>
      <c r="H39" s="126">
        <v>3.1199999999999999E-2</v>
      </c>
      <c r="I39" s="127"/>
      <c r="J39" s="126">
        <v>3.2099999999999997E-2</v>
      </c>
      <c r="K39" s="64"/>
      <c r="L39" s="128">
        <f>(B39-D39)*100</f>
        <v>-0.22000000000000006</v>
      </c>
      <c r="M39" s="29"/>
      <c r="N39" s="102"/>
      <c r="O39" s="27"/>
      <c r="P39" s="128">
        <f>(B39-J39)*100</f>
        <v>-0.32999999999999974</v>
      </c>
      <c r="Q39" s="29"/>
      <c r="R39" s="129"/>
      <c r="S39" s="64"/>
      <c r="T39" s="126">
        <v>2.9899999999999999E-2</v>
      </c>
      <c r="U39" s="27"/>
      <c r="V39" s="126">
        <v>3.2300000000000002E-2</v>
      </c>
      <c r="W39" s="23"/>
      <c r="X39" s="128">
        <f>(T39-V39)*100</f>
        <v>-0.24000000000000027</v>
      </c>
      <c r="Y39" s="26"/>
      <c r="Z39" s="129"/>
    </row>
    <row r="40" spans="1:26">
      <c r="A40" s="30" t="s">
        <v>66</v>
      </c>
      <c r="B40" s="130">
        <v>4.4400000000000002E-2</v>
      </c>
      <c r="C40" s="123"/>
      <c r="D40" s="130">
        <v>2.3999999999999998E-3</v>
      </c>
      <c r="E40" s="123"/>
      <c r="F40" s="130">
        <v>8.3000000000000004E-2</v>
      </c>
      <c r="G40" s="123"/>
      <c r="H40" s="130">
        <v>8.3500000000000005E-2</v>
      </c>
      <c r="I40" s="123"/>
      <c r="J40" s="130">
        <v>8.5400000000000004E-2</v>
      </c>
      <c r="K40" s="75"/>
      <c r="L40" s="124">
        <v>4.2</v>
      </c>
      <c r="M40" s="46"/>
      <c r="N40" s="86"/>
      <c r="O40" s="37"/>
      <c r="P40" s="124">
        <v>-4.0999999999999996</v>
      </c>
      <c r="Q40" s="46"/>
      <c r="R40" s="125"/>
      <c r="S40" s="75"/>
      <c r="T40" s="130">
        <v>2.35E-2</v>
      </c>
      <c r="U40" s="37"/>
      <c r="V40" s="130">
        <v>8.5800000000000001E-2</v>
      </c>
      <c r="W40" s="33"/>
      <c r="X40" s="124">
        <v>-6.23</v>
      </c>
      <c r="Y40" s="35"/>
      <c r="Z40" s="125"/>
    </row>
    <row r="41" spans="1:26" ht="14.25">
      <c r="A41" s="39" t="s">
        <v>67</v>
      </c>
      <c r="B41" s="126">
        <v>4.6300000000000001E-2</v>
      </c>
      <c r="C41" s="131"/>
      <c r="D41" s="126">
        <v>7.4000000000000003E-3</v>
      </c>
      <c r="E41" s="131"/>
      <c r="F41" s="126">
        <v>8.3599999999999994E-2</v>
      </c>
      <c r="G41" s="131"/>
      <c r="H41" s="126">
        <v>8.4500000000000006E-2</v>
      </c>
      <c r="I41" s="131"/>
      <c r="J41" s="126">
        <v>8.6300000000000002E-2</v>
      </c>
      <c r="K41" s="24"/>
      <c r="L41" s="128">
        <v>3.89</v>
      </c>
      <c r="M41" s="29"/>
      <c r="N41" s="102"/>
      <c r="O41" s="27"/>
      <c r="P41" s="128">
        <v>-4</v>
      </c>
      <c r="Q41" s="29"/>
      <c r="R41" s="129"/>
      <c r="S41" s="24"/>
      <c r="T41" s="126">
        <v>2.69E-2</v>
      </c>
      <c r="U41" s="131"/>
      <c r="V41" s="126">
        <v>8.6699999999999999E-2</v>
      </c>
      <c r="W41" s="24"/>
      <c r="X41" s="128">
        <v>-5.98</v>
      </c>
      <c r="Y41" s="29"/>
      <c r="Z41" s="129"/>
    </row>
    <row r="42" spans="1:26">
      <c r="A42" s="30" t="s">
        <v>68</v>
      </c>
      <c r="B42" s="130">
        <v>6.6199999999999995E-2</v>
      </c>
      <c r="C42" s="132"/>
      <c r="D42" s="130">
        <v>3.5999999999999999E-3</v>
      </c>
      <c r="E42" s="132"/>
      <c r="F42" s="130">
        <v>0.1239</v>
      </c>
      <c r="G42" s="132"/>
      <c r="H42" s="130">
        <v>0.1244</v>
      </c>
      <c r="I42" s="132"/>
      <c r="J42" s="130">
        <v>0.1275</v>
      </c>
      <c r="K42" s="44"/>
      <c r="L42" s="124">
        <v>6.26</v>
      </c>
      <c r="M42" s="46"/>
      <c r="N42" s="86"/>
      <c r="O42" s="37"/>
      <c r="P42" s="124">
        <v>-6.13</v>
      </c>
      <c r="Q42" s="46"/>
      <c r="R42" s="125"/>
      <c r="S42" s="44"/>
      <c r="T42" s="130">
        <v>3.5099999999999999E-2</v>
      </c>
      <c r="U42" s="58"/>
      <c r="V42" s="130">
        <v>0.12870000000000001</v>
      </c>
      <c r="W42" s="44"/>
      <c r="X42" s="124">
        <v>-9.36</v>
      </c>
      <c r="Y42" s="46"/>
      <c r="Z42" s="125"/>
    </row>
    <row r="43" spans="1:26" ht="27">
      <c r="A43" s="39" t="s">
        <v>69</v>
      </c>
      <c r="B43" s="126">
        <v>6.9000000000000006E-2</v>
      </c>
      <c r="C43" s="133"/>
      <c r="D43" s="126">
        <v>1.0999999999999999E-2</v>
      </c>
      <c r="E43" s="133"/>
      <c r="F43" s="126">
        <v>0.1249</v>
      </c>
      <c r="G43" s="133"/>
      <c r="H43" s="126">
        <v>0.1258</v>
      </c>
      <c r="I43" s="133"/>
      <c r="J43" s="126">
        <v>0.12889999999999999</v>
      </c>
      <c r="K43" s="64"/>
      <c r="L43" s="128">
        <v>5.8</v>
      </c>
      <c r="M43" s="29"/>
      <c r="N43" s="102"/>
      <c r="O43" s="27"/>
      <c r="P43" s="128">
        <v>-5.99</v>
      </c>
      <c r="Q43" s="29"/>
      <c r="R43" s="129"/>
      <c r="S43" s="64"/>
      <c r="T43" s="126">
        <v>4.0300000000000002E-2</v>
      </c>
      <c r="U43" s="104"/>
      <c r="V43" s="126">
        <v>0.13</v>
      </c>
      <c r="W43" s="23"/>
      <c r="X43" s="128">
        <v>-8.9700000000000006</v>
      </c>
      <c r="Y43" s="29"/>
      <c r="Z43" s="129"/>
    </row>
    <row r="44" spans="1:26">
      <c r="A44" s="30" t="s">
        <v>70</v>
      </c>
      <c r="B44" s="130">
        <v>5.7000000000000002E-3</v>
      </c>
      <c r="C44" s="132"/>
      <c r="D44" s="130">
        <v>8.0000000000000004E-4</v>
      </c>
      <c r="E44" s="132"/>
      <c r="F44" s="130">
        <v>1.0800000000000001E-2</v>
      </c>
      <c r="G44" s="132"/>
      <c r="H44" s="130">
        <v>1.0999999999999999E-2</v>
      </c>
      <c r="I44" s="132"/>
      <c r="J44" s="130">
        <v>1.1299999999999999E-2</v>
      </c>
      <c r="K44" s="75"/>
      <c r="L44" s="124">
        <v>0.49</v>
      </c>
      <c r="M44" s="46"/>
      <c r="N44" s="86"/>
      <c r="O44" s="37"/>
      <c r="P44" s="124">
        <v>-0.56000000000000005</v>
      </c>
      <c r="Q44" s="46"/>
      <c r="R44" s="125"/>
      <c r="S44" s="75"/>
      <c r="T44" s="130">
        <v>3.3E-3</v>
      </c>
      <c r="U44" s="134"/>
      <c r="V44" s="130">
        <v>1.12E-2</v>
      </c>
      <c r="W44" s="33"/>
      <c r="X44" s="124">
        <v>-0.79</v>
      </c>
      <c r="Y44" s="46"/>
      <c r="Z44" s="125"/>
    </row>
    <row r="45" spans="1:26" ht="14.25">
      <c r="A45" s="39" t="s">
        <v>71</v>
      </c>
      <c r="B45" s="126">
        <v>5.8999999999999999E-3</v>
      </c>
      <c r="C45" s="133"/>
      <c r="D45" s="126">
        <v>1.4E-3</v>
      </c>
      <c r="E45" s="133"/>
      <c r="F45" s="126">
        <v>1.09E-2</v>
      </c>
      <c r="G45" s="133"/>
      <c r="H45" s="126">
        <v>1.11E-2</v>
      </c>
      <c r="I45" s="133"/>
      <c r="J45" s="126">
        <v>1.14E-2</v>
      </c>
      <c r="K45" s="133"/>
      <c r="L45" s="128">
        <v>0.45</v>
      </c>
      <c r="M45" s="133"/>
      <c r="N45" s="135"/>
      <c r="O45" s="133"/>
      <c r="P45" s="128">
        <v>-0.55000000000000004</v>
      </c>
      <c r="Q45" s="133"/>
      <c r="R45" s="136"/>
      <c r="S45" s="133"/>
      <c r="T45" s="126">
        <v>3.7000000000000002E-3</v>
      </c>
      <c r="U45" s="131"/>
      <c r="V45" s="126">
        <v>1.1299999999999999E-2</v>
      </c>
      <c r="W45" s="23"/>
      <c r="X45" s="128">
        <v>-0.76</v>
      </c>
      <c r="Y45" s="23"/>
      <c r="Z45" s="136"/>
    </row>
    <row r="46" spans="1:26">
      <c r="A46" s="30" t="s">
        <v>72</v>
      </c>
      <c r="B46" s="130">
        <v>5.8999999999999999E-3</v>
      </c>
      <c r="C46" s="132"/>
      <c r="D46" s="130">
        <v>8.9999999999999998E-4</v>
      </c>
      <c r="E46" s="132"/>
      <c r="F46" s="130">
        <v>1.1299999999999999E-2</v>
      </c>
      <c r="G46" s="132"/>
      <c r="H46" s="130">
        <v>1.15E-2</v>
      </c>
      <c r="I46" s="132"/>
      <c r="J46" s="130">
        <v>1.17E-2</v>
      </c>
      <c r="K46" s="75"/>
      <c r="L46" s="124">
        <v>0.5</v>
      </c>
      <c r="M46" s="46"/>
      <c r="N46" s="86"/>
      <c r="O46" s="37"/>
      <c r="P46" s="124">
        <v>-0.57999999999999996</v>
      </c>
      <c r="Q46" s="46"/>
      <c r="R46" s="125"/>
      <c r="S46" s="75"/>
      <c r="T46" s="130">
        <v>3.5000000000000001E-3</v>
      </c>
      <c r="U46" s="134"/>
      <c r="V46" s="130">
        <v>1.17E-2</v>
      </c>
      <c r="W46" s="33"/>
      <c r="X46" s="124">
        <v>-0.82</v>
      </c>
      <c r="Y46" s="46"/>
      <c r="Z46" s="125"/>
    </row>
    <row r="47" spans="1:26" ht="27">
      <c r="A47" s="39" t="s">
        <v>73</v>
      </c>
      <c r="B47" s="126">
        <v>6.1000000000000004E-3</v>
      </c>
      <c r="C47" s="133"/>
      <c r="D47" s="126">
        <v>1.5E-3</v>
      </c>
      <c r="E47" s="133"/>
      <c r="F47" s="126">
        <v>1.14E-2</v>
      </c>
      <c r="G47" s="133"/>
      <c r="H47" s="126">
        <v>1.1599999999999999E-2</v>
      </c>
      <c r="I47" s="133"/>
      <c r="J47" s="126">
        <v>1.1900000000000001E-2</v>
      </c>
      <c r="K47" s="64"/>
      <c r="L47" s="128">
        <v>0.46</v>
      </c>
      <c r="M47" s="29"/>
      <c r="N47" s="102"/>
      <c r="O47" s="27"/>
      <c r="P47" s="128">
        <v>-0.57999999999999996</v>
      </c>
      <c r="Q47" s="29"/>
      <c r="R47" s="129"/>
      <c r="S47" s="64"/>
      <c r="T47" s="126">
        <v>3.8999999999999998E-3</v>
      </c>
      <c r="U47" s="137"/>
      <c r="V47" s="126">
        <v>1.18E-2</v>
      </c>
      <c r="W47" s="23"/>
      <c r="X47" s="128">
        <v>-0.79</v>
      </c>
      <c r="Y47" s="29"/>
      <c r="Z47" s="129"/>
    </row>
    <row r="48" spans="1:26">
      <c r="A48" s="30" t="s">
        <v>74</v>
      </c>
      <c r="B48" s="130">
        <v>0.1769</v>
      </c>
      <c r="C48" s="132"/>
      <c r="D48" s="130">
        <v>0.24129999999999999</v>
      </c>
      <c r="E48" s="132"/>
      <c r="F48" s="130">
        <v>0.1676</v>
      </c>
      <c r="G48" s="132"/>
      <c r="H48" s="130">
        <v>0.2046</v>
      </c>
      <c r="I48" s="132"/>
      <c r="J48" s="130">
        <v>0.21859999999999999</v>
      </c>
      <c r="K48" s="132"/>
      <c r="L48" s="124">
        <v>-6.44</v>
      </c>
      <c r="M48" s="132"/>
      <c r="N48" s="95"/>
      <c r="O48" s="132"/>
      <c r="P48" s="124">
        <v>-4.17</v>
      </c>
      <c r="Q48" s="132"/>
      <c r="R48" s="138"/>
      <c r="S48" s="132"/>
      <c r="T48" s="130">
        <v>0.18509999999999999</v>
      </c>
      <c r="U48" s="139"/>
      <c r="V48" s="130">
        <v>0.22140000000000001</v>
      </c>
      <c r="W48" s="33"/>
      <c r="X48" s="124">
        <v>-3.63</v>
      </c>
      <c r="Y48" s="69">
        <v>0.17685600000000001</v>
      </c>
      <c r="Z48" s="138"/>
    </row>
    <row r="49" spans="1:26" ht="14.25">
      <c r="A49" s="39" t="s">
        <v>75</v>
      </c>
      <c r="B49" s="126">
        <v>0.19359999999999999</v>
      </c>
      <c r="C49" s="131"/>
      <c r="D49" s="126">
        <v>0.2452</v>
      </c>
      <c r="E49" s="131"/>
      <c r="F49" s="126">
        <v>0.2152</v>
      </c>
      <c r="G49" s="131"/>
      <c r="H49" s="126">
        <v>0.22289999999999999</v>
      </c>
      <c r="I49" s="131"/>
      <c r="J49" s="126">
        <v>0.21890000000000001</v>
      </c>
      <c r="K49" s="27"/>
      <c r="L49" s="128">
        <v>-5.16</v>
      </c>
      <c r="M49" s="27"/>
      <c r="N49" s="102"/>
      <c r="O49" s="27"/>
      <c r="P49" s="128">
        <v>-2.5299999999999998</v>
      </c>
      <c r="Q49" s="27"/>
      <c r="R49" s="129"/>
      <c r="S49" s="27"/>
      <c r="T49" s="126">
        <v>0.2036</v>
      </c>
      <c r="U49" s="140"/>
      <c r="V49" s="126">
        <v>0.22159999999999999</v>
      </c>
      <c r="W49" s="23"/>
      <c r="X49" s="128">
        <v>-1.8</v>
      </c>
      <c r="Y49" s="29"/>
      <c r="Z49" s="129"/>
    </row>
    <row r="50" spans="1:26">
      <c r="A50" s="30" t="s">
        <v>76</v>
      </c>
      <c r="B50" s="130">
        <v>0.55910000000000004</v>
      </c>
      <c r="C50" s="139"/>
      <c r="D50" s="130">
        <v>0.61099999999999999</v>
      </c>
      <c r="E50" s="139"/>
      <c r="F50" s="130">
        <v>0.6028</v>
      </c>
      <c r="G50" s="139"/>
      <c r="H50" s="130">
        <v>0.59399999999999997</v>
      </c>
      <c r="I50" s="139"/>
      <c r="J50" s="130">
        <v>0.58409999999999995</v>
      </c>
      <c r="K50" s="37"/>
      <c r="L50" s="141">
        <v>-5.19</v>
      </c>
      <c r="M50" s="37"/>
      <c r="N50" s="86"/>
      <c r="O50" s="37"/>
      <c r="P50" s="141">
        <v>-2.5</v>
      </c>
      <c r="Q50" s="37"/>
      <c r="R50" s="125"/>
      <c r="S50" s="37"/>
      <c r="T50" s="130">
        <v>0.58430000000000004</v>
      </c>
      <c r="U50" s="142"/>
      <c r="V50" s="130">
        <v>0.58699999999999997</v>
      </c>
      <c r="W50" s="33"/>
      <c r="X50" s="141">
        <v>-0.27</v>
      </c>
      <c r="Y50" s="46"/>
      <c r="Z50" s="125"/>
    </row>
    <row r="51" spans="1:26" ht="14.25">
      <c r="A51" s="39" t="s">
        <v>77</v>
      </c>
      <c r="B51" s="126">
        <v>0.54849999999999999</v>
      </c>
      <c r="C51" s="133"/>
      <c r="D51" s="126">
        <v>0.59079999999999999</v>
      </c>
      <c r="E51" s="133"/>
      <c r="F51" s="126">
        <v>0.58020000000000005</v>
      </c>
      <c r="G51" s="133"/>
      <c r="H51" s="126">
        <v>0.58220000000000005</v>
      </c>
      <c r="I51" s="133"/>
      <c r="J51" s="126">
        <v>0.58020000000000005</v>
      </c>
      <c r="K51" s="133"/>
      <c r="L51" s="128">
        <v>-4.2300000000000004</v>
      </c>
      <c r="M51" s="133"/>
      <c r="N51" s="135"/>
      <c r="O51" s="133"/>
      <c r="P51" s="143">
        <v>-3.17</v>
      </c>
      <c r="Q51" s="133"/>
      <c r="R51" s="136"/>
      <c r="S51" s="133"/>
      <c r="T51" s="126">
        <v>0.56910000000000005</v>
      </c>
      <c r="U51" s="131"/>
      <c r="V51" s="126">
        <v>0.58340000000000003</v>
      </c>
      <c r="W51" s="23"/>
      <c r="X51" s="128">
        <v>-1.43</v>
      </c>
      <c r="Y51" s="23"/>
      <c r="Z51" s="136"/>
    </row>
    <row r="52" spans="1:26">
      <c r="A52" s="30" t="s">
        <v>78</v>
      </c>
      <c r="B52" s="38">
        <v>0.34</v>
      </c>
      <c r="C52" s="35"/>
      <c r="D52" s="38">
        <v>0.3</v>
      </c>
      <c r="E52" s="35"/>
      <c r="F52" s="38">
        <v>0.3</v>
      </c>
      <c r="G52" s="35"/>
      <c r="H52" s="38">
        <v>0.3</v>
      </c>
      <c r="I52" s="35"/>
      <c r="J52" s="38">
        <v>0.28000000000000003</v>
      </c>
      <c r="K52" s="33"/>
      <c r="L52" s="124">
        <v>4</v>
      </c>
      <c r="M52" s="46"/>
      <c r="N52" s="46"/>
      <c r="O52" s="37"/>
      <c r="P52" s="124">
        <v>6</v>
      </c>
      <c r="Q52" s="46"/>
      <c r="R52" s="46"/>
      <c r="S52" s="33"/>
      <c r="T52" s="38">
        <v>0.32</v>
      </c>
      <c r="U52" s="35"/>
      <c r="V52" s="38">
        <v>0.28000000000000003</v>
      </c>
      <c r="W52" s="33"/>
      <c r="X52" s="124">
        <v>4</v>
      </c>
      <c r="Y52" s="46"/>
      <c r="Z52" s="46"/>
    </row>
    <row r="53" spans="1:26">
      <c r="A53" s="144" t="s">
        <v>79</v>
      </c>
      <c r="B53" s="58"/>
      <c r="C53" s="33"/>
      <c r="D53" s="33"/>
      <c r="E53" s="44"/>
      <c r="F53" s="33"/>
      <c r="G53" s="44"/>
      <c r="H53" s="33"/>
      <c r="I53" s="44"/>
      <c r="J53" s="33"/>
      <c r="K53" s="33"/>
      <c r="L53" s="46"/>
      <c r="M53" s="46"/>
      <c r="N53" s="46"/>
      <c r="O53" s="37"/>
      <c r="P53" s="46"/>
      <c r="Q53" s="46"/>
      <c r="R53" s="46"/>
      <c r="S53" s="33"/>
      <c r="T53" s="33"/>
      <c r="U53" s="33"/>
      <c r="V53" s="33"/>
      <c r="W53" s="33"/>
      <c r="X53" s="33"/>
      <c r="Y53" s="46"/>
      <c r="Z53" s="46"/>
    </row>
    <row r="54" spans="1:26">
      <c r="A54" s="39" t="s">
        <v>80</v>
      </c>
      <c r="B54" s="145">
        <v>9.6000000000000002E-2</v>
      </c>
      <c r="C54" s="146"/>
      <c r="D54" s="145">
        <v>9.4E-2</v>
      </c>
      <c r="E54" s="147"/>
      <c r="F54" s="148">
        <v>0.1</v>
      </c>
      <c r="G54" s="147"/>
      <c r="H54" s="145">
        <v>0.10299999999999999</v>
      </c>
      <c r="I54" s="147"/>
      <c r="J54" s="145">
        <v>0.105</v>
      </c>
      <c r="K54" s="23"/>
      <c r="L54" s="149"/>
      <c r="M54" s="29"/>
      <c r="N54" s="29"/>
      <c r="O54" s="27"/>
      <c r="P54" s="149"/>
      <c r="Q54" s="29"/>
      <c r="R54" s="29"/>
      <c r="S54" s="24"/>
      <c r="T54" s="150"/>
      <c r="U54" s="147"/>
      <c r="V54" s="150"/>
      <c r="W54" s="24"/>
      <c r="X54" s="149"/>
      <c r="Y54" s="29"/>
      <c r="Z54" s="29"/>
    </row>
    <row r="55" spans="1:26">
      <c r="A55" s="30" t="s">
        <v>81</v>
      </c>
      <c r="B55" s="151">
        <v>0.109</v>
      </c>
      <c r="C55" s="152"/>
      <c r="D55" s="151">
        <v>0.105</v>
      </c>
      <c r="E55" s="153"/>
      <c r="F55" s="151">
        <v>0.111</v>
      </c>
      <c r="G55" s="153"/>
      <c r="H55" s="151">
        <v>0.111</v>
      </c>
      <c r="I55" s="153"/>
      <c r="J55" s="151">
        <v>0.113</v>
      </c>
      <c r="K55" s="33"/>
      <c r="L55" s="80"/>
      <c r="M55" s="46"/>
      <c r="N55" s="46"/>
      <c r="O55" s="37"/>
      <c r="P55" s="80"/>
      <c r="Q55" s="46"/>
      <c r="R55" s="46"/>
      <c r="S55" s="33"/>
      <c r="T55" s="154"/>
      <c r="U55" s="153"/>
      <c r="V55" s="154"/>
      <c r="W55" s="33"/>
      <c r="X55" s="80"/>
      <c r="Y55" s="46"/>
      <c r="Z55" s="46"/>
    </row>
    <row r="56" spans="1:26">
      <c r="A56" s="39" t="s">
        <v>82</v>
      </c>
      <c r="B56" s="155">
        <v>0.13100000000000001</v>
      </c>
      <c r="C56" s="150"/>
      <c r="D56" s="155">
        <v>0.125</v>
      </c>
      <c r="E56" s="147"/>
      <c r="F56" s="156">
        <v>0.13</v>
      </c>
      <c r="G56" s="147"/>
      <c r="H56" s="156">
        <v>0.13</v>
      </c>
      <c r="I56" s="147"/>
      <c r="J56" s="155">
        <v>0.13400000000000001</v>
      </c>
      <c r="K56" s="24"/>
      <c r="L56" s="149"/>
      <c r="M56" s="29"/>
      <c r="N56" s="29"/>
      <c r="O56" s="27"/>
      <c r="P56" s="149"/>
      <c r="Q56" s="29"/>
      <c r="R56" s="29"/>
      <c r="S56" s="24"/>
      <c r="T56" s="150"/>
      <c r="U56" s="147"/>
      <c r="V56" s="150"/>
      <c r="W56" s="24"/>
      <c r="X56" s="149"/>
      <c r="Y56" s="29"/>
      <c r="Z56" s="29"/>
    </row>
    <row r="57" spans="1:26">
      <c r="A57" s="30" t="s">
        <v>83</v>
      </c>
      <c r="B57" s="151">
        <v>9.2999999999999999E-2</v>
      </c>
      <c r="C57" s="152"/>
      <c r="D57" s="151">
        <v>9.6000000000000002E-2</v>
      </c>
      <c r="E57" s="153"/>
      <c r="F57" s="157">
        <v>0.1</v>
      </c>
      <c r="G57" s="153"/>
      <c r="H57" s="151">
        <v>9.9000000000000005E-2</v>
      </c>
      <c r="I57" s="153"/>
      <c r="J57" s="151">
        <v>0.10100000000000001</v>
      </c>
      <c r="K57" s="44"/>
      <c r="L57" s="80"/>
      <c r="M57" s="46"/>
      <c r="N57" s="46"/>
      <c r="O57" s="37"/>
      <c r="P57" s="80"/>
      <c r="Q57" s="46"/>
      <c r="R57" s="46"/>
      <c r="S57" s="44"/>
      <c r="T57" s="152"/>
      <c r="U57" s="153"/>
      <c r="V57" s="152"/>
      <c r="W57" s="44"/>
      <c r="X57" s="80"/>
      <c r="Y57" s="46"/>
      <c r="Z57" s="46"/>
    </row>
    <row r="58" spans="1:26">
      <c r="A58" s="39" t="s">
        <v>84</v>
      </c>
      <c r="B58" s="155">
        <v>7.9000000000000001E-2</v>
      </c>
      <c r="C58" s="150"/>
      <c r="D58" s="156">
        <v>0.08</v>
      </c>
      <c r="E58" s="147"/>
      <c r="F58" s="155">
        <v>8.6999999999999994E-2</v>
      </c>
      <c r="G58" s="147"/>
      <c r="H58" s="155">
        <v>8.8999999999999996E-2</v>
      </c>
      <c r="I58" s="147"/>
      <c r="J58" s="155">
        <v>9.0999999999999998E-2</v>
      </c>
      <c r="K58" s="24"/>
      <c r="L58" s="29"/>
      <c r="M58" s="29"/>
      <c r="N58" s="29"/>
      <c r="O58" s="27"/>
      <c r="P58" s="29"/>
      <c r="Q58" s="29"/>
      <c r="R58" s="29"/>
      <c r="S58" s="24"/>
      <c r="T58" s="23"/>
      <c r="U58" s="24"/>
      <c r="V58" s="23"/>
      <c r="W58" s="24"/>
      <c r="X58" s="23"/>
      <c r="Y58" s="29"/>
      <c r="Z58" s="29"/>
    </row>
    <row r="59" spans="1:26">
      <c r="A59" s="652" t="s">
        <v>85</v>
      </c>
      <c r="B59" s="653"/>
      <c r="C59" s="653"/>
      <c r="D59" s="641"/>
      <c r="E59" s="44"/>
      <c r="F59" s="33"/>
      <c r="G59" s="44"/>
      <c r="H59" s="33"/>
      <c r="I59" s="44"/>
      <c r="J59" s="33"/>
      <c r="K59" s="44"/>
      <c r="L59" s="46"/>
      <c r="M59" s="46"/>
      <c r="N59" s="46"/>
      <c r="O59" s="37"/>
      <c r="P59" s="46"/>
      <c r="Q59" s="46"/>
      <c r="R59" s="46"/>
      <c r="S59" s="44"/>
      <c r="T59" s="33"/>
      <c r="U59" s="44"/>
      <c r="V59" s="33"/>
      <c r="W59" s="44"/>
      <c r="X59" s="33"/>
      <c r="Y59" s="46"/>
      <c r="Z59" s="46"/>
    </row>
    <row r="60" spans="1:26">
      <c r="A60" s="39" t="s">
        <v>92</v>
      </c>
      <c r="B60" s="168">
        <v>0.87529999999999997</v>
      </c>
      <c r="C60" s="127"/>
      <c r="D60" s="168">
        <v>0.95540000000000003</v>
      </c>
      <c r="E60" s="127"/>
      <c r="F60" s="168">
        <v>0.95030000000000003</v>
      </c>
      <c r="G60" s="127"/>
      <c r="H60" s="168">
        <v>0.94520000000000004</v>
      </c>
      <c r="I60" s="127"/>
      <c r="J60" s="168">
        <v>0.94220000000000004</v>
      </c>
      <c r="K60" s="24"/>
      <c r="L60" s="143">
        <v>-8.01</v>
      </c>
      <c r="M60" s="29"/>
      <c r="N60" s="102"/>
      <c r="O60" s="27"/>
      <c r="P60" s="143">
        <v>-6.69</v>
      </c>
      <c r="Q60" s="29"/>
      <c r="R60" s="102"/>
      <c r="S60" s="104"/>
      <c r="T60" s="168">
        <v>0.87529999999999997</v>
      </c>
      <c r="U60" s="104"/>
      <c r="V60" s="168">
        <v>0.94220000000000004</v>
      </c>
      <c r="W60" s="24"/>
      <c r="X60" s="143">
        <v>-6.69</v>
      </c>
      <c r="Y60" s="29"/>
      <c r="Z60" s="102"/>
    </row>
    <row r="61" spans="1:26">
      <c r="A61" s="30" t="s">
        <v>93</v>
      </c>
      <c r="B61" s="130">
        <v>0.9093</v>
      </c>
      <c r="C61" s="132"/>
      <c r="D61" s="130">
        <v>0.95599999999999996</v>
      </c>
      <c r="E61" s="132"/>
      <c r="F61" s="130">
        <v>0.94630000000000003</v>
      </c>
      <c r="G61" s="132"/>
      <c r="H61" s="130">
        <v>0.94620000000000004</v>
      </c>
      <c r="I61" s="132"/>
      <c r="J61" s="130">
        <v>0.95640000000000003</v>
      </c>
      <c r="K61" s="44"/>
      <c r="L61" s="124">
        <v>-4.67</v>
      </c>
      <c r="M61" s="46"/>
      <c r="N61" s="86"/>
      <c r="O61" s="37"/>
      <c r="P61" s="124">
        <v>-4.71</v>
      </c>
      <c r="Q61" s="46"/>
      <c r="R61" s="86"/>
      <c r="S61" s="58"/>
      <c r="T61" s="130">
        <v>0.93130000000000002</v>
      </c>
      <c r="U61" s="37"/>
      <c r="V61" s="130">
        <v>0.96650000000000003</v>
      </c>
      <c r="W61" s="44"/>
      <c r="X61" s="124">
        <v>-3.52</v>
      </c>
      <c r="Y61" s="46"/>
      <c r="Z61" s="86"/>
    </row>
    <row r="62" spans="1:26">
      <c r="A62" s="39" t="s">
        <v>94</v>
      </c>
      <c r="B62" s="76">
        <v>18312</v>
      </c>
      <c r="C62" s="23"/>
      <c r="D62" s="76">
        <v>17863</v>
      </c>
      <c r="E62" s="23"/>
      <c r="F62" s="76">
        <v>17997</v>
      </c>
      <c r="G62" s="23"/>
      <c r="H62" s="76">
        <v>18116</v>
      </c>
      <c r="I62" s="23"/>
      <c r="J62" s="76">
        <v>18207</v>
      </c>
      <c r="K62" s="24"/>
      <c r="L62" s="169">
        <v>449</v>
      </c>
      <c r="M62" s="29"/>
      <c r="N62" s="42">
        <v>0.03</v>
      </c>
      <c r="O62" s="27"/>
      <c r="P62" s="169">
        <v>105</v>
      </c>
      <c r="Q62" s="29"/>
      <c r="R62" s="42">
        <v>0.01</v>
      </c>
      <c r="S62" s="104"/>
      <c r="T62" s="76">
        <v>18312</v>
      </c>
      <c r="U62" s="24"/>
      <c r="V62" s="76">
        <v>18207</v>
      </c>
      <c r="W62" s="24"/>
      <c r="X62" s="76">
        <v>105</v>
      </c>
      <c r="Y62" s="29"/>
      <c r="Z62" s="42">
        <v>0.01</v>
      </c>
    </row>
    <row r="63" spans="1:26">
      <c r="A63" s="44"/>
      <c r="B63" s="33"/>
      <c r="C63" s="33"/>
      <c r="D63" s="33"/>
      <c r="E63" s="75"/>
      <c r="F63" s="33"/>
      <c r="G63" s="75"/>
      <c r="H63" s="33"/>
      <c r="I63" s="75"/>
      <c r="J63" s="33"/>
      <c r="K63" s="44"/>
      <c r="L63" s="170"/>
      <c r="M63" s="58"/>
      <c r="N63" s="46"/>
      <c r="O63" s="44"/>
      <c r="P63" s="170"/>
      <c r="Q63" s="58"/>
      <c r="R63" s="46"/>
      <c r="S63" s="44"/>
      <c r="T63" s="33"/>
      <c r="U63" s="33"/>
      <c r="V63" s="33"/>
      <c r="W63" s="44"/>
      <c r="X63" s="170"/>
      <c r="Y63" s="58"/>
      <c r="Z63" s="46"/>
    </row>
    <row r="64" spans="1:26">
      <c r="A64" s="654" t="s">
        <v>95</v>
      </c>
      <c r="B64" s="640"/>
      <c r="C64" s="640"/>
      <c r="D64" s="640"/>
      <c r="E64" s="640"/>
      <c r="F64" s="640"/>
      <c r="G64" s="640"/>
      <c r="H64" s="640"/>
      <c r="I64" s="640"/>
      <c r="J64" s="640"/>
      <c r="K64" s="640"/>
      <c r="L64" s="640"/>
      <c r="M64" s="640"/>
      <c r="N64" s="640"/>
      <c r="O64" s="640"/>
      <c r="P64" s="640"/>
      <c r="Q64" s="640"/>
      <c r="R64" s="640"/>
      <c r="S64" s="640"/>
      <c r="T64" s="640"/>
      <c r="U64" s="640"/>
      <c r="V64" s="640"/>
      <c r="W64" s="640"/>
      <c r="X64" s="640"/>
      <c r="Y64" s="640"/>
      <c r="Z64" s="640"/>
    </row>
    <row r="65" spans="1:26">
      <c r="A65" s="646" t="s">
        <v>96</v>
      </c>
      <c r="B65" s="641"/>
      <c r="C65" s="641"/>
      <c r="D65" s="641"/>
      <c r="E65" s="641"/>
      <c r="F65" s="641"/>
      <c r="G65" s="641"/>
      <c r="H65" s="641"/>
      <c r="I65" s="641"/>
      <c r="J65" s="641"/>
      <c r="K65" s="641"/>
      <c r="L65" s="647"/>
      <c r="M65" s="641"/>
      <c r="N65" s="641"/>
      <c r="O65" s="641"/>
      <c r="P65" s="641"/>
      <c r="Q65" s="641"/>
      <c r="R65" s="641"/>
      <c r="S65" s="641"/>
      <c r="T65" s="641"/>
      <c r="U65" s="641"/>
      <c r="V65" s="641"/>
      <c r="W65" s="641"/>
      <c r="X65" s="647"/>
      <c r="Y65" s="641"/>
      <c r="Z65" s="641"/>
    </row>
    <row r="66" spans="1:26">
      <c r="A66" s="648"/>
      <c r="B66" s="641"/>
      <c r="C66" s="641"/>
      <c r="D66" s="641"/>
      <c r="E66" s="641"/>
      <c r="F66" s="641"/>
      <c r="G66" s="641"/>
      <c r="H66" s="641"/>
      <c r="I66" s="641"/>
      <c r="J66" s="641"/>
      <c r="K66" s="641"/>
      <c r="L66" s="641"/>
      <c r="M66" s="641"/>
      <c r="N66" s="641"/>
      <c r="O66" s="641"/>
      <c r="P66" s="641"/>
      <c r="Q66" s="641"/>
      <c r="R66" s="641"/>
      <c r="S66" s="641"/>
      <c r="T66" s="641"/>
      <c r="U66" s="641"/>
      <c r="V66" s="641"/>
      <c r="W66" s="641"/>
      <c r="X66" s="641"/>
      <c r="Y66" s="641"/>
      <c r="Z66" s="641"/>
    </row>
    <row r="67" spans="1:26">
      <c r="A67" s="171"/>
      <c r="B67" s="172"/>
      <c r="C67" s="172"/>
      <c r="D67" s="172"/>
      <c r="E67" s="173"/>
      <c r="F67" s="172"/>
      <c r="G67" s="173"/>
      <c r="H67" s="172"/>
      <c r="I67" s="173"/>
      <c r="J67" s="172"/>
      <c r="K67" s="173"/>
      <c r="L67" s="174"/>
      <c r="M67" s="174"/>
      <c r="N67" s="174"/>
      <c r="O67" s="175"/>
      <c r="P67" s="174"/>
      <c r="Q67" s="174"/>
      <c r="R67" s="174"/>
      <c r="S67" s="173"/>
      <c r="T67" s="172"/>
      <c r="U67" s="173"/>
      <c r="V67" s="172"/>
      <c r="W67" s="173"/>
      <c r="X67" s="172"/>
      <c r="Y67" s="174"/>
      <c r="Z67" s="174"/>
    </row>
    <row r="68" spans="1:26">
      <c r="A68" s="176"/>
      <c r="B68" s="2"/>
      <c r="C68" s="2"/>
      <c r="D68" s="2"/>
      <c r="E68" s="2"/>
      <c r="F68" s="2"/>
      <c r="G68" s="2"/>
      <c r="H68" s="2"/>
      <c r="I68" s="2"/>
      <c r="J68" s="2"/>
      <c r="K68" s="2"/>
      <c r="L68" s="2"/>
      <c r="M68" s="2"/>
      <c r="N68" s="2"/>
      <c r="O68" s="2"/>
      <c r="P68" s="2"/>
      <c r="Q68" s="2"/>
      <c r="R68" s="2"/>
      <c r="S68" s="2"/>
      <c r="T68" s="2"/>
      <c r="U68" s="2"/>
      <c r="V68" s="2"/>
      <c r="W68" s="2"/>
      <c r="X68" s="2"/>
      <c r="Y68" s="2"/>
      <c r="Z68" s="2"/>
    </row>
    <row r="69" spans="1:26">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c r="A71" s="177"/>
      <c r="B71" s="178"/>
      <c r="C71" s="177"/>
      <c r="D71" s="178"/>
      <c r="E71" s="177"/>
      <c r="F71" s="178"/>
      <c r="G71" s="178"/>
      <c r="H71" s="178"/>
      <c r="I71" s="178"/>
      <c r="J71" s="178"/>
      <c r="K71" s="179"/>
      <c r="L71" s="80"/>
      <c r="M71" s="179"/>
      <c r="N71" s="179"/>
      <c r="O71" s="179"/>
      <c r="P71" s="80"/>
      <c r="Q71" s="179"/>
      <c r="R71" s="179"/>
      <c r="S71" s="179"/>
      <c r="T71" s="178"/>
      <c r="U71" s="178"/>
      <c r="V71" s="178"/>
      <c r="W71" s="177"/>
      <c r="X71" s="80"/>
      <c r="Y71" s="177"/>
      <c r="Z71" s="177"/>
    </row>
    <row r="72" spans="1:26">
      <c r="A72" s="1"/>
      <c r="B72" s="180"/>
      <c r="C72" s="1"/>
      <c r="D72" s="180"/>
      <c r="E72" s="1"/>
      <c r="F72" s="180"/>
      <c r="G72" s="180"/>
      <c r="H72" s="180"/>
      <c r="I72" s="180"/>
      <c r="J72" s="180"/>
      <c r="K72" s="181"/>
      <c r="L72" s="182"/>
      <c r="M72" s="181"/>
      <c r="N72" s="181"/>
      <c r="O72" s="181"/>
      <c r="P72" s="182"/>
      <c r="Q72" s="181"/>
      <c r="R72" s="181"/>
      <c r="S72" s="181"/>
      <c r="T72" s="180"/>
      <c r="U72" s="180"/>
      <c r="V72" s="180"/>
      <c r="W72" s="1"/>
      <c r="X72" s="182"/>
      <c r="Y72" s="2"/>
      <c r="Z72" s="2"/>
    </row>
    <row r="73" spans="1:26">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c r="A82" s="2"/>
      <c r="B82" s="2"/>
      <c r="C82" s="2"/>
      <c r="D82" s="2"/>
      <c r="E82" s="2"/>
      <c r="F82" s="2"/>
      <c r="G82" s="2"/>
      <c r="H82" s="2"/>
      <c r="I82" s="2"/>
      <c r="J82" s="2"/>
      <c r="K82" s="2"/>
      <c r="L82" s="2"/>
      <c r="M82" s="2"/>
      <c r="N82" s="2"/>
      <c r="O82" s="2"/>
      <c r="P82" s="2"/>
      <c r="Q82" s="2"/>
      <c r="R82" s="2"/>
      <c r="S82" s="2"/>
      <c r="T82" s="2"/>
      <c r="U82" s="2"/>
      <c r="V82" s="2"/>
      <c r="W82" s="2"/>
      <c r="X82" s="2"/>
      <c r="Y82" s="2"/>
      <c r="Z82" s="2"/>
    </row>
  </sheetData>
  <mergeCells count="18">
    <mergeCell ref="B33:R33"/>
    <mergeCell ref="T33:Z33"/>
    <mergeCell ref="L34:R34"/>
    <mergeCell ref="X34:Z34"/>
    <mergeCell ref="B3:R3"/>
    <mergeCell ref="T3:Z3"/>
    <mergeCell ref="L4:R4"/>
    <mergeCell ref="X4:Z4"/>
    <mergeCell ref="L5:N5"/>
    <mergeCell ref="P5:R5"/>
    <mergeCell ref="X5:Z5"/>
    <mergeCell ref="A65:Z65"/>
    <mergeCell ref="A66:Z66"/>
    <mergeCell ref="L35:N35"/>
    <mergeCell ref="P35:R35"/>
    <mergeCell ref="X35:Z35"/>
    <mergeCell ref="A59:D59"/>
    <mergeCell ref="A64:Z64"/>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zoomScale="80" zoomScaleNormal="80" workbookViewId="0">
      <selection activeCell="F52" sqref="F52"/>
    </sheetView>
  </sheetViews>
  <sheetFormatPr defaultColWidth="21.5" defaultRowHeight="12.75"/>
  <cols>
    <col min="1" max="1" width="78" bestFit="1" customWidth="1"/>
    <col min="2" max="2" width="10.6640625" bestFit="1" customWidth="1"/>
    <col min="3" max="3" width="0.6640625" customWidth="1"/>
    <col min="4" max="4" width="10.6640625" bestFit="1" customWidth="1"/>
    <col min="5" max="5" width="0.6640625" customWidth="1"/>
    <col min="6" max="6" width="10.6640625" bestFit="1" customWidth="1"/>
    <col min="7" max="7" width="0.6640625" customWidth="1"/>
    <col min="8" max="8" width="10.6640625" bestFit="1" customWidth="1"/>
    <col min="9" max="9" width="0.6640625" customWidth="1"/>
    <col min="10" max="10" width="10.6640625" bestFit="1" customWidth="1"/>
    <col min="11" max="11" width="0.6640625" customWidth="1"/>
    <col min="12" max="12" width="8.83203125" bestFit="1" customWidth="1"/>
    <col min="13" max="13" width="0.6640625" customWidth="1"/>
    <col min="14" max="14" width="7.1640625" bestFit="1" customWidth="1"/>
    <col min="15" max="15" width="0.6640625" customWidth="1"/>
    <col min="16" max="16" width="8.83203125" bestFit="1" customWidth="1"/>
    <col min="17" max="17" width="0.6640625" customWidth="1"/>
    <col min="18" max="18" width="7.1640625" bestFit="1" customWidth="1"/>
    <col min="19" max="19" width="0.6640625" customWidth="1"/>
    <col min="20" max="20" width="10.83203125" bestFit="1" customWidth="1"/>
    <col min="21" max="21" width="0.6640625" customWidth="1"/>
    <col min="22" max="22" width="10.6640625" bestFit="1" customWidth="1"/>
    <col min="23" max="23" width="0.6640625" customWidth="1"/>
    <col min="24" max="24" width="8.83203125" bestFit="1" customWidth="1"/>
    <col min="25" max="25" width="0.6640625" customWidth="1"/>
    <col min="26" max="26" width="6.5" bestFit="1" customWidth="1"/>
    <col min="27" max="27" width="9" customWidth="1"/>
  </cols>
  <sheetData>
    <row r="1" spans="1:27" ht="18.75" customHeight="1">
      <c r="A1" s="659" t="s">
        <v>97</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15"/>
    </row>
    <row r="2" spans="1:27" ht="16.350000000000001" customHeight="1">
      <c r="A2" s="660" t="s">
        <v>98</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15"/>
    </row>
    <row r="3" spans="1:27" ht="26.25" customHeight="1">
      <c r="A3" s="183"/>
      <c r="B3" s="649" t="s">
        <v>19</v>
      </c>
      <c r="C3" s="650"/>
      <c r="D3" s="650"/>
      <c r="E3" s="650"/>
      <c r="F3" s="650"/>
      <c r="G3" s="650"/>
      <c r="H3" s="650"/>
      <c r="I3" s="650"/>
      <c r="J3" s="650"/>
      <c r="K3" s="650"/>
      <c r="L3" s="650"/>
      <c r="M3" s="650"/>
      <c r="N3" s="650"/>
      <c r="O3" s="650"/>
      <c r="P3" s="650"/>
      <c r="Q3" s="650"/>
      <c r="R3" s="650"/>
      <c r="S3" s="18"/>
      <c r="T3" s="649" t="s">
        <v>20</v>
      </c>
      <c r="U3" s="650"/>
      <c r="V3" s="650"/>
      <c r="W3" s="650"/>
      <c r="X3" s="650"/>
      <c r="Y3" s="650"/>
      <c r="Z3" s="650"/>
      <c r="AA3" s="15"/>
    </row>
    <row r="4" spans="1:27" ht="18.75" customHeight="1">
      <c r="A4" s="16"/>
      <c r="B4" s="19" t="s">
        <v>21</v>
      </c>
      <c r="C4" s="19" t="s">
        <v>21</v>
      </c>
      <c r="D4" s="19" t="s">
        <v>21</v>
      </c>
      <c r="E4" s="18"/>
      <c r="F4" s="20" t="s">
        <v>21</v>
      </c>
      <c r="G4" s="20" t="s">
        <v>21</v>
      </c>
      <c r="H4" s="20" t="s">
        <v>21</v>
      </c>
      <c r="I4" s="20" t="s">
        <v>21</v>
      </c>
      <c r="J4" s="20" t="s">
        <v>21</v>
      </c>
      <c r="K4" s="19" t="s">
        <v>21</v>
      </c>
      <c r="L4" s="649" t="s">
        <v>22</v>
      </c>
      <c r="M4" s="650"/>
      <c r="N4" s="650"/>
      <c r="O4" s="650"/>
      <c r="P4" s="650"/>
      <c r="Q4" s="650"/>
      <c r="R4" s="650"/>
      <c r="S4" s="19" t="s">
        <v>21</v>
      </c>
      <c r="T4" s="19" t="s">
        <v>21</v>
      </c>
      <c r="U4" s="19" t="s">
        <v>21</v>
      </c>
      <c r="V4" s="19" t="s">
        <v>21</v>
      </c>
      <c r="W4" s="19" t="s">
        <v>21</v>
      </c>
      <c r="X4" s="656" t="s">
        <v>23</v>
      </c>
      <c r="Y4" s="657"/>
      <c r="Z4" s="657"/>
      <c r="AA4" s="184" t="s">
        <v>21</v>
      </c>
    </row>
    <row r="5" spans="1:27" ht="18.75" customHeight="1">
      <c r="A5" s="22"/>
      <c r="B5" s="17" t="s">
        <v>24</v>
      </c>
      <c r="C5" s="19" t="s">
        <v>21</v>
      </c>
      <c r="D5" s="17" t="s">
        <v>25</v>
      </c>
      <c r="E5" s="19" t="s">
        <v>21</v>
      </c>
      <c r="F5" s="17" t="s">
        <v>26</v>
      </c>
      <c r="G5" s="19" t="s">
        <v>21</v>
      </c>
      <c r="H5" s="17" t="s">
        <v>27</v>
      </c>
      <c r="I5" s="19" t="s">
        <v>21</v>
      </c>
      <c r="J5" s="17" t="s">
        <v>28</v>
      </c>
      <c r="K5" s="19" t="s">
        <v>21</v>
      </c>
      <c r="L5" s="649" t="s">
        <v>25</v>
      </c>
      <c r="M5" s="650"/>
      <c r="N5" s="650"/>
      <c r="O5" s="19" t="s">
        <v>21</v>
      </c>
      <c r="P5" s="649" t="s">
        <v>28</v>
      </c>
      <c r="Q5" s="650"/>
      <c r="R5" s="650"/>
      <c r="S5" s="19" t="s">
        <v>21</v>
      </c>
      <c r="T5" s="17" t="s">
        <v>29</v>
      </c>
      <c r="U5" s="19" t="s">
        <v>21</v>
      </c>
      <c r="V5" s="17" t="s">
        <v>30</v>
      </c>
      <c r="W5" s="19" t="s">
        <v>21</v>
      </c>
      <c r="X5" s="649" t="s">
        <v>30</v>
      </c>
      <c r="Y5" s="651" t="s">
        <v>21</v>
      </c>
      <c r="Z5" s="651" t="s">
        <v>21</v>
      </c>
      <c r="AA5" s="184" t="s">
        <v>21</v>
      </c>
    </row>
    <row r="6" spans="1:27" ht="18.75" customHeight="1">
      <c r="A6" s="54" t="s">
        <v>99</v>
      </c>
      <c r="B6" s="85"/>
      <c r="C6" s="44"/>
      <c r="D6" s="33"/>
      <c r="E6" s="44"/>
      <c r="F6" s="33"/>
      <c r="G6" s="44"/>
      <c r="H6" s="33"/>
      <c r="I6" s="44"/>
      <c r="J6" s="33"/>
      <c r="K6" s="33"/>
      <c r="L6" s="185" t="s">
        <v>31</v>
      </c>
      <c r="M6" s="186"/>
      <c r="N6" s="185" t="s">
        <v>32</v>
      </c>
      <c r="O6" s="187"/>
      <c r="P6" s="185" t="s">
        <v>31</v>
      </c>
      <c r="Q6" s="186"/>
      <c r="R6" s="185" t="s">
        <v>32</v>
      </c>
      <c r="S6" s="33"/>
      <c r="T6" s="117"/>
      <c r="U6" s="33"/>
      <c r="V6" s="117"/>
      <c r="W6" s="33"/>
      <c r="X6" s="120" t="s">
        <v>31</v>
      </c>
      <c r="Y6" s="121" t="s">
        <v>21</v>
      </c>
      <c r="Z6" s="120" t="s">
        <v>32</v>
      </c>
      <c r="AA6" s="174"/>
    </row>
    <row r="7" spans="1:27" ht="18.75" customHeight="1">
      <c r="A7" s="70" t="s">
        <v>100</v>
      </c>
      <c r="B7" s="158">
        <v>1192</v>
      </c>
      <c r="C7" s="24"/>
      <c r="D7" s="158">
        <v>1302</v>
      </c>
      <c r="E7" s="24"/>
      <c r="F7" s="158">
        <v>1312</v>
      </c>
      <c r="G7" s="24"/>
      <c r="H7" s="158">
        <v>1356</v>
      </c>
      <c r="I7" s="24"/>
      <c r="J7" s="158">
        <v>1392</v>
      </c>
      <c r="K7" s="23"/>
      <c r="L7" s="188">
        <v>-110</v>
      </c>
      <c r="M7" s="26"/>
      <c r="N7" s="189">
        <v>-0.08</v>
      </c>
      <c r="O7" s="27"/>
      <c r="P7" s="188">
        <v>-200</v>
      </c>
      <c r="Q7" s="26"/>
      <c r="R7" s="189">
        <v>-0.14000000000000001</v>
      </c>
      <c r="S7" s="23"/>
      <c r="T7" s="158">
        <v>2494</v>
      </c>
      <c r="U7" s="23"/>
      <c r="V7" s="158">
        <v>2773</v>
      </c>
      <c r="W7" s="23"/>
      <c r="X7" s="188">
        <v>-279</v>
      </c>
      <c r="Y7" s="26"/>
      <c r="Z7" s="189">
        <v>-0.1</v>
      </c>
      <c r="AA7" s="190"/>
    </row>
    <row r="8" spans="1:27" ht="18.75" customHeight="1">
      <c r="A8" s="73" t="s">
        <v>101</v>
      </c>
      <c r="B8" s="48">
        <v>20</v>
      </c>
      <c r="C8" s="44"/>
      <c r="D8" s="48">
        <v>15</v>
      </c>
      <c r="E8" s="44"/>
      <c r="F8" s="48">
        <v>18</v>
      </c>
      <c r="G8" s="44"/>
      <c r="H8" s="48">
        <v>19</v>
      </c>
      <c r="I8" s="44"/>
      <c r="J8" s="48">
        <v>15</v>
      </c>
      <c r="K8" s="33"/>
      <c r="L8" s="48">
        <v>5</v>
      </c>
      <c r="M8" s="46"/>
      <c r="N8" s="78">
        <v>0.33</v>
      </c>
      <c r="O8" s="37"/>
      <c r="P8" s="48">
        <v>5</v>
      </c>
      <c r="Q8" s="46"/>
      <c r="R8" s="78">
        <v>0.33</v>
      </c>
      <c r="S8" s="33"/>
      <c r="T8" s="48">
        <v>35</v>
      </c>
      <c r="U8" s="33"/>
      <c r="V8" s="48">
        <v>26</v>
      </c>
      <c r="W8" s="33"/>
      <c r="X8" s="48">
        <v>9</v>
      </c>
      <c r="Y8" s="46"/>
      <c r="Z8" s="78">
        <v>0.35</v>
      </c>
      <c r="AA8" s="174"/>
    </row>
    <row r="9" spans="1:27" ht="18.75" customHeight="1">
      <c r="A9" s="70" t="s">
        <v>102</v>
      </c>
      <c r="B9" s="49">
        <v>7</v>
      </c>
      <c r="C9" s="24"/>
      <c r="D9" s="49">
        <v>9</v>
      </c>
      <c r="E9" s="24"/>
      <c r="F9" s="49">
        <v>5</v>
      </c>
      <c r="G9" s="24"/>
      <c r="H9" s="49">
        <v>2</v>
      </c>
      <c r="I9" s="24"/>
      <c r="J9" s="49">
        <v>2</v>
      </c>
      <c r="K9" s="23"/>
      <c r="L9" s="49">
        <v>-2</v>
      </c>
      <c r="M9" s="29"/>
      <c r="N9" s="79">
        <v>-0.22</v>
      </c>
      <c r="O9" s="27"/>
      <c r="P9" s="49">
        <v>5</v>
      </c>
      <c r="Q9" s="29"/>
      <c r="R9" s="77">
        <v>2.5</v>
      </c>
      <c r="S9" s="23"/>
      <c r="T9" s="49">
        <v>16</v>
      </c>
      <c r="U9" s="23"/>
      <c r="V9" s="49">
        <v>6</v>
      </c>
      <c r="W9" s="23"/>
      <c r="X9" s="49">
        <v>10</v>
      </c>
      <c r="Y9" s="29"/>
      <c r="Z9" s="79">
        <v>1.67</v>
      </c>
      <c r="AA9" s="191"/>
    </row>
    <row r="10" spans="1:27" ht="18.75" customHeight="1">
      <c r="A10" s="73" t="s">
        <v>103</v>
      </c>
      <c r="B10" s="48">
        <v>130</v>
      </c>
      <c r="C10" s="44"/>
      <c r="D10" s="48">
        <v>147</v>
      </c>
      <c r="E10" s="44"/>
      <c r="F10" s="48">
        <v>159</v>
      </c>
      <c r="G10" s="44"/>
      <c r="H10" s="48">
        <v>153</v>
      </c>
      <c r="I10" s="44"/>
      <c r="J10" s="48">
        <v>164</v>
      </c>
      <c r="K10" s="33"/>
      <c r="L10" s="48">
        <v>-17</v>
      </c>
      <c r="M10" s="46"/>
      <c r="N10" s="78">
        <v>-0.12</v>
      </c>
      <c r="O10" s="37"/>
      <c r="P10" s="48">
        <v>-34</v>
      </c>
      <c r="Q10" s="46"/>
      <c r="R10" s="78">
        <v>-0.21</v>
      </c>
      <c r="S10" s="33"/>
      <c r="T10" s="48">
        <v>277</v>
      </c>
      <c r="U10" s="33"/>
      <c r="V10" s="48">
        <v>330</v>
      </c>
      <c r="W10" s="33"/>
      <c r="X10" s="48">
        <v>-53</v>
      </c>
      <c r="Y10" s="46"/>
      <c r="Z10" s="78">
        <v>-0.16</v>
      </c>
      <c r="AA10" s="174"/>
    </row>
    <row r="11" spans="1:27" ht="18.75" customHeight="1">
      <c r="A11" s="70" t="s">
        <v>104</v>
      </c>
      <c r="B11" s="40">
        <v>1</v>
      </c>
      <c r="C11" s="24"/>
      <c r="D11" s="40">
        <v>5</v>
      </c>
      <c r="E11" s="24"/>
      <c r="F11" s="40">
        <v>7</v>
      </c>
      <c r="G11" s="24"/>
      <c r="H11" s="40">
        <v>8</v>
      </c>
      <c r="I11" s="24"/>
      <c r="J11" s="40">
        <v>7</v>
      </c>
      <c r="K11" s="23"/>
      <c r="L11" s="49">
        <v>-4</v>
      </c>
      <c r="M11" s="29"/>
      <c r="N11" s="77">
        <v>-0.8</v>
      </c>
      <c r="O11" s="27"/>
      <c r="P11" s="49">
        <v>-6</v>
      </c>
      <c r="Q11" s="29"/>
      <c r="R11" s="79">
        <v>-0.86</v>
      </c>
      <c r="S11" s="23"/>
      <c r="T11" s="40">
        <v>6</v>
      </c>
      <c r="U11" s="23"/>
      <c r="V11" s="40">
        <v>15</v>
      </c>
      <c r="W11" s="23"/>
      <c r="X11" s="49">
        <v>-9</v>
      </c>
      <c r="Y11" s="29"/>
      <c r="Z11" s="77">
        <v>-0.6</v>
      </c>
      <c r="AA11" s="191"/>
    </row>
    <row r="12" spans="1:27" ht="18.75" customHeight="1">
      <c r="A12" s="192" t="s">
        <v>105</v>
      </c>
      <c r="B12" s="193">
        <v>1350</v>
      </c>
      <c r="C12" s="44"/>
      <c r="D12" s="193">
        <v>1478</v>
      </c>
      <c r="E12" s="44"/>
      <c r="F12" s="193">
        <v>1501</v>
      </c>
      <c r="G12" s="44"/>
      <c r="H12" s="193">
        <v>1538</v>
      </c>
      <c r="I12" s="44"/>
      <c r="J12" s="193">
        <v>1580</v>
      </c>
      <c r="K12" s="33"/>
      <c r="L12" s="193">
        <v>-128</v>
      </c>
      <c r="M12" s="46"/>
      <c r="N12" s="78">
        <v>-0.09</v>
      </c>
      <c r="O12" s="37"/>
      <c r="P12" s="193">
        <v>-230</v>
      </c>
      <c r="Q12" s="46"/>
      <c r="R12" s="78">
        <v>-0.15</v>
      </c>
      <c r="S12" s="33"/>
      <c r="T12" s="193">
        <v>2828</v>
      </c>
      <c r="U12" s="33"/>
      <c r="V12" s="193">
        <v>3150</v>
      </c>
      <c r="W12" s="33"/>
      <c r="X12" s="193">
        <v>-322</v>
      </c>
      <c r="Y12" s="46"/>
      <c r="Z12" s="78">
        <v>-0.1</v>
      </c>
      <c r="AA12" s="174"/>
    </row>
    <row r="13" spans="1:27" ht="18.75" customHeight="1">
      <c r="A13" s="28" t="s">
        <v>106</v>
      </c>
      <c r="B13" s="107"/>
      <c r="C13" s="24"/>
      <c r="D13" s="107"/>
      <c r="E13" s="24"/>
      <c r="F13" s="107"/>
      <c r="G13" s="24"/>
      <c r="H13" s="107"/>
      <c r="I13" s="24"/>
      <c r="J13" s="107"/>
      <c r="K13" s="23"/>
      <c r="L13" s="64"/>
      <c r="M13" s="29"/>
      <c r="N13" s="194"/>
      <c r="O13" s="27"/>
      <c r="P13" s="23"/>
      <c r="Q13" s="29"/>
      <c r="R13" s="194"/>
      <c r="S13" s="23"/>
      <c r="T13" s="107"/>
      <c r="U13" s="23"/>
      <c r="V13" s="107"/>
      <c r="W13" s="23"/>
      <c r="X13" s="23"/>
      <c r="Y13" s="29"/>
      <c r="Z13" s="194"/>
      <c r="AA13" s="191"/>
    </row>
    <row r="14" spans="1:27" ht="17.25" customHeight="1">
      <c r="A14" s="73" t="s">
        <v>90</v>
      </c>
      <c r="B14" s="48">
        <v>124</v>
      </c>
      <c r="C14" s="44"/>
      <c r="D14" s="48">
        <v>227</v>
      </c>
      <c r="E14" s="44"/>
      <c r="F14" s="48">
        <v>263</v>
      </c>
      <c r="G14" s="44"/>
      <c r="H14" s="48">
        <v>297</v>
      </c>
      <c r="I14" s="44"/>
      <c r="J14" s="48">
        <v>308</v>
      </c>
      <c r="K14" s="44"/>
      <c r="L14" s="48">
        <v>-103</v>
      </c>
      <c r="M14" s="46"/>
      <c r="N14" s="78">
        <v>-0.45</v>
      </c>
      <c r="O14" s="37"/>
      <c r="P14" s="48">
        <v>-184</v>
      </c>
      <c r="Q14" s="46"/>
      <c r="R14" s="78">
        <v>-0.6</v>
      </c>
      <c r="S14" s="44"/>
      <c r="T14" s="48">
        <v>351</v>
      </c>
      <c r="U14" s="33"/>
      <c r="V14" s="48">
        <v>595</v>
      </c>
      <c r="W14" s="44"/>
      <c r="X14" s="48">
        <v>-244</v>
      </c>
      <c r="Y14" s="46"/>
      <c r="Z14" s="78">
        <v>-0.41</v>
      </c>
      <c r="AA14" s="174"/>
    </row>
    <row r="15" spans="1:27" ht="18.75" customHeight="1">
      <c r="A15" s="195"/>
      <c r="B15" s="107"/>
      <c r="C15" s="107"/>
      <c r="D15" s="107"/>
      <c r="E15" s="107"/>
      <c r="F15" s="107"/>
      <c r="G15" s="107"/>
      <c r="H15" s="107"/>
      <c r="I15" s="107"/>
      <c r="J15" s="107"/>
      <c r="K15" s="24"/>
      <c r="L15" s="23"/>
      <c r="M15" s="29"/>
      <c r="N15" s="194"/>
      <c r="O15" s="27"/>
      <c r="P15" s="23"/>
      <c r="Q15" s="29"/>
      <c r="R15" s="194"/>
      <c r="S15" s="24"/>
      <c r="T15" s="107"/>
      <c r="U15" s="23"/>
      <c r="V15" s="107"/>
      <c r="W15" s="24"/>
      <c r="X15" s="23"/>
      <c r="Y15" s="29"/>
      <c r="Z15" s="194"/>
      <c r="AA15" s="191"/>
    </row>
    <row r="16" spans="1:27" ht="18.75" customHeight="1">
      <c r="A16" s="73" t="s">
        <v>107</v>
      </c>
      <c r="B16" s="48">
        <v>0</v>
      </c>
      <c r="C16" s="85"/>
      <c r="D16" s="48">
        <v>1</v>
      </c>
      <c r="E16" s="85"/>
      <c r="F16" s="48">
        <v>2</v>
      </c>
      <c r="G16" s="85"/>
      <c r="H16" s="48">
        <v>2</v>
      </c>
      <c r="I16" s="85"/>
      <c r="J16" s="48">
        <v>4</v>
      </c>
      <c r="K16" s="44"/>
      <c r="L16" s="48">
        <v>-1</v>
      </c>
      <c r="M16" s="46"/>
      <c r="N16" s="99">
        <v>-1</v>
      </c>
      <c r="O16" s="37"/>
      <c r="P16" s="48">
        <v>-4</v>
      </c>
      <c r="Q16" s="46"/>
      <c r="R16" s="99">
        <v>-1</v>
      </c>
      <c r="S16" s="44"/>
      <c r="T16" s="48">
        <v>1</v>
      </c>
      <c r="U16" s="33"/>
      <c r="V16" s="48">
        <v>6</v>
      </c>
      <c r="W16" s="44"/>
      <c r="X16" s="48">
        <v>-5</v>
      </c>
      <c r="Y16" s="46"/>
      <c r="Z16" s="78">
        <v>-0.83</v>
      </c>
      <c r="AA16" s="174"/>
    </row>
    <row r="17" spans="1:27" ht="18.75" customHeight="1">
      <c r="A17" s="70" t="s">
        <v>91</v>
      </c>
      <c r="B17" s="40">
        <v>66</v>
      </c>
      <c r="C17" s="196"/>
      <c r="D17" s="40">
        <v>90</v>
      </c>
      <c r="E17" s="196"/>
      <c r="F17" s="40">
        <v>93</v>
      </c>
      <c r="G17" s="196"/>
      <c r="H17" s="40">
        <v>94</v>
      </c>
      <c r="I17" s="196"/>
      <c r="J17" s="40">
        <v>102</v>
      </c>
      <c r="K17" s="24"/>
      <c r="L17" s="49">
        <v>-24</v>
      </c>
      <c r="M17" s="29"/>
      <c r="N17" s="79">
        <v>-0.27</v>
      </c>
      <c r="O17" s="27"/>
      <c r="P17" s="49">
        <v>-36</v>
      </c>
      <c r="Q17" s="29"/>
      <c r="R17" s="79">
        <v>-0.35</v>
      </c>
      <c r="S17" s="24"/>
      <c r="T17" s="40">
        <v>156</v>
      </c>
      <c r="U17" s="197"/>
      <c r="V17" s="40">
        <v>223</v>
      </c>
      <c r="W17" s="24"/>
      <c r="X17" s="49">
        <v>-67</v>
      </c>
      <c r="Y17" s="29"/>
      <c r="Z17" s="79">
        <v>-0.3</v>
      </c>
      <c r="AA17" s="191"/>
    </row>
    <row r="18" spans="1:27" ht="18.75" customHeight="1">
      <c r="A18" s="192" t="s">
        <v>108</v>
      </c>
      <c r="B18" s="193">
        <v>190</v>
      </c>
      <c r="C18" s="44"/>
      <c r="D18" s="193">
        <v>318</v>
      </c>
      <c r="E18" s="44"/>
      <c r="F18" s="193">
        <v>358</v>
      </c>
      <c r="G18" s="44"/>
      <c r="H18" s="193">
        <v>393</v>
      </c>
      <c r="I18" s="44"/>
      <c r="J18" s="193">
        <v>414</v>
      </c>
      <c r="K18" s="44"/>
      <c r="L18" s="193">
        <v>-128</v>
      </c>
      <c r="M18" s="46"/>
      <c r="N18" s="78">
        <v>-0.4</v>
      </c>
      <c r="O18" s="37"/>
      <c r="P18" s="193">
        <v>-224</v>
      </c>
      <c r="Q18" s="46"/>
      <c r="R18" s="78">
        <v>-0.54</v>
      </c>
      <c r="S18" s="44"/>
      <c r="T18" s="48">
        <v>508</v>
      </c>
      <c r="U18" s="198"/>
      <c r="V18" s="193">
        <v>824</v>
      </c>
      <c r="W18" s="44"/>
      <c r="X18" s="193">
        <v>-316</v>
      </c>
      <c r="Y18" s="46"/>
      <c r="Z18" s="78">
        <v>-0.38</v>
      </c>
      <c r="AA18" s="174"/>
    </row>
    <row r="19" spans="1:27" ht="18.75" customHeight="1">
      <c r="A19" s="199" t="s">
        <v>109</v>
      </c>
      <c r="B19" s="200">
        <f>B12-B18</f>
        <v>1160</v>
      </c>
      <c r="C19" s="24"/>
      <c r="D19" s="200">
        <f>D12-D18</f>
        <v>1160</v>
      </c>
      <c r="E19" s="24"/>
      <c r="F19" s="200">
        <f>F12-F18</f>
        <v>1143</v>
      </c>
      <c r="G19" s="24"/>
      <c r="H19" s="200">
        <f>H12-H18</f>
        <v>1145</v>
      </c>
      <c r="I19" s="24"/>
      <c r="J19" s="200">
        <f>J12-J18</f>
        <v>1166</v>
      </c>
      <c r="K19" s="24"/>
      <c r="L19" s="201">
        <v>0</v>
      </c>
      <c r="M19" s="29"/>
      <c r="N19" s="77">
        <v>0</v>
      </c>
      <c r="O19" s="27"/>
      <c r="P19" s="201">
        <v>-6</v>
      </c>
      <c r="Q19" s="29"/>
      <c r="R19" s="79">
        <v>-0.01</v>
      </c>
      <c r="S19" s="23"/>
      <c r="T19" s="201">
        <f>T12-T18</f>
        <v>2320</v>
      </c>
      <c r="U19" s="23"/>
      <c r="V19" s="201">
        <f>V12-V18</f>
        <v>2326</v>
      </c>
      <c r="W19" s="23"/>
      <c r="X19" s="201">
        <v>-6</v>
      </c>
      <c r="Y19" s="29"/>
      <c r="Z19" s="79">
        <v>0</v>
      </c>
      <c r="AA19" s="191"/>
    </row>
    <row r="20" spans="1:27" ht="18.75" customHeight="1">
      <c r="A20" s="54" t="s">
        <v>110</v>
      </c>
      <c r="B20" s="202"/>
      <c r="C20" s="44"/>
      <c r="D20" s="202"/>
      <c r="E20" s="44"/>
      <c r="F20" s="202"/>
      <c r="G20" s="44"/>
      <c r="H20" s="202"/>
      <c r="I20" s="44"/>
      <c r="J20" s="202"/>
      <c r="K20" s="44"/>
      <c r="L20" s="86"/>
      <c r="M20" s="37"/>
      <c r="N20" s="94"/>
      <c r="O20" s="37"/>
      <c r="P20" s="86"/>
      <c r="Q20" s="37"/>
      <c r="R20" s="94"/>
      <c r="S20" s="44"/>
      <c r="T20" s="202"/>
      <c r="U20" s="44"/>
      <c r="V20" s="202"/>
      <c r="W20" s="44"/>
      <c r="X20" s="203"/>
      <c r="Y20" s="37"/>
      <c r="Z20" s="94"/>
      <c r="AA20" s="175"/>
    </row>
    <row r="21" spans="1:27" ht="18.75" customHeight="1">
      <c r="A21" s="70" t="s">
        <v>111</v>
      </c>
      <c r="B21" s="49">
        <v>84</v>
      </c>
      <c r="C21" s="159"/>
      <c r="D21" s="49">
        <v>118</v>
      </c>
      <c r="E21" s="159"/>
      <c r="F21" s="49">
        <v>128</v>
      </c>
      <c r="G21" s="159"/>
      <c r="H21" s="49">
        <v>128</v>
      </c>
      <c r="I21" s="159"/>
      <c r="J21" s="49">
        <v>126</v>
      </c>
      <c r="K21" s="23"/>
      <c r="L21" s="49">
        <v>-34</v>
      </c>
      <c r="M21" s="29"/>
      <c r="N21" s="79">
        <v>-0.28999999999999998</v>
      </c>
      <c r="O21" s="27"/>
      <c r="P21" s="49">
        <v>-42</v>
      </c>
      <c r="Q21" s="29"/>
      <c r="R21" s="79">
        <v>-0.33</v>
      </c>
      <c r="S21" s="23"/>
      <c r="T21" s="49">
        <v>202</v>
      </c>
      <c r="U21" s="23"/>
      <c r="V21" s="49">
        <v>249</v>
      </c>
      <c r="W21" s="23"/>
      <c r="X21" s="49">
        <v>-47</v>
      </c>
      <c r="Y21" s="29"/>
      <c r="Z21" s="79">
        <v>-0.19</v>
      </c>
      <c r="AA21" s="191"/>
    </row>
    <row r="22" spans="1:27" ht="18.75" customHeight="1">
      <c r="A22" s="73" t="s">
        <v>112</v>
      </c>
      <c r="B22" s="48">
        <v>276</v>
      </c>
      <c r="C22" s="44"/>
      <c r="D22" s="48">
        <v>159</v>
      </c>
      <c r="E22" s="44"/>
      <c r="F22" s="48">
        <v>80</v>
      </c>
      <c r="G22" s="44"/>
      <c r="H22" s="48">
        <v>117</v>
      </c>
      <c r="I22" s="44"/>
      <c r="J22" s="48">
        <v>62</v>
      </c>
      <c r="K22" s="33"/>
      <c r="L22" s="48">
        <v>117</v>
      </c>
      <c r="M22" s="46"/>
      <c r="N22" s="78">
        <v>0.74</v>
      </c>
      <c r="O22" s="37"/>
      <c r="P22" s="48">
        <v>214</v>
      </c>
      <c r="Q22" s="46"/>
      <c r="R22" s="30" t="s">
        <v>38</v>
      </c>
      <c r="S22" s="33"/>
      <c r="T22" s="48">
        <v>435</v>
      </c>
      <c r="U22" s="33"/>
      <c r="V22" s="48">
        <v>105</v>
      </c>
      <c r="W22" s="33"/>
      <c r="X22" s="48">
        <v>330</v>
      </c>
      <c r="Y22" s="46"/>
      <c r="Z22" s="30" t="s">
        <v>38</v>
      </c>
      <c r="AA22" s="174"/>
    </row>
    <row r="23" spans="1:27" ht="18.75" customHeight="1">
      <c r="A23" s="70" t="s">
        <v>113</v>
      </c>
      <c r="B23" s="49">
        <v>48</v>
      </c>
      <c r="C23" s="24"/>
      <c r="D23" s="49">
        <v>56</v>
      </c>
      <c r="E23" s="24"/>
      <c r="F23" s="49">
        <v>64</v>
      </c>
      <c r="G23" s="24"/>
      <c r="H23" s="49">
        <v>67</v>
      </c>
      <c r="I23" s="24"/>
      <c r="J23" s="49">
        <v>64</v>
      </c>
      <c r="K23" s="23"/>
      <c r="L23" s="49">
        <v>-8</v>
      </c>
      <c r="M23" s="29"/>
      <c r="N23" s="79">
        <v>-0.14000000000000001</v>
      </c>
      <c r="O23" s="27"/>
      <c r="P23" s="49">
        <v>-16</v>
      </c>
      <c r="Q23" s="29"/>
      <c r="R23" s="77">
        <v>-0.25</v>
      </c>
      <c r="S23" s="23"/>
      <c r="T23" s="49">
        <v>104</v>
      </c>
      <c r="U23" s="23"/>
      <c r="V23" s="49">
        <v>123</v>
      </c>
      <c r="W23" s="23"/>
      <c r="X23" s="49">
        <v>-19</v>
      </c>
      <c r="Y23" s="29"/>
      <c r="Z23" s="79">
        <v>-0.15</v>
      </c>
      <c r="AA23" s="191"/>
    </row>
    <row r="24" spans="1:27" ht="18.75" customHeight="1">
      <c r="A24" s="73" t="s">
        <v>114</v>
      </c>
      <c r="B24" s="48">
        <v>61</v>
      </c>
      <c r="C24" s="44"/>
      <c r="D24" s="48">
        <v>43</v>
      </c>
      <c r="E24" s="44"/>
      <c r="F24" s="48">
        <v>66</v>
      </c>
      <c r="G24" s="44"/>
      <c r="H24" s="48">
        <v>39</v>
      </c>
      <c r="I24" s="44"/>
      <c r="J24" s="48">
        <v>57</v>
      </c>
      <c r="K24" s="33"/>
      <c r="L24" s="48">
        <v>18</v>
      </c>
      <c r="M24" s="46"/>
      <c r="N24" s="78">
        <v>0.42</v>
      </c>
      <c r="O24" s="37"/>
      <c r="P24" s="48">
        <v>4</v>
      </c>
      <c r="Q24" s="46"/>
      <c r="R24" s="78">
        <v>7.0000000000000007E-2</v>
      </c>
      <c r="S24" s="33"/>
      <c r="T24" s="48">
        <v>104</v>
      </c>
      <c r="U24" s="33"/>
      <c r="V24" s="48">
        <v>111</v>
      </c>
      <c r="W24" s="33"/>
      <c r="X24" s="48">
        <v>-7</v>
      </c>
      <c r="Y24" s="46"/>
      <c r="Z24" s="78">
        <v>-0.06</v>
      </c>
      <c r="AA24" s="174"/>
    </row>
    <row r="25" spans="1:27" ht="18.75" customHeight="1">
      <c r="A25" s="70" t="s">
        <v>115</v>
      </c>
      <c r="B25" s="49">
        <v>45</v>
      </c>
      <c r="C25" s="24"/>
      <c r="D25" s="49">
        <v>53</v>
      </c>
      <c r="E25" s="24"/>
      <c r="F25" s="49">
        <v>52</v>
      </c>
      <c r="G25" s="24"/>
      <c r="H25" s="49">
        <v>50</v>
      </c>
      <c r="I25" s="24"/>
      <c r="J25" s="49">
        <v>53</v>
      </c>
      <c r="K25" s="23"/>
      <c r="L25" s="49">
        <v>-8</v>
      </c>
      <c r="M25" s="29"/>
      <c r="N25" s="79">
        <v>-0.15</v>
      </c>
      <c r="O25" s="27"/>
      <c r="P25" s="49">
        <v>-8</v>
      </c>
      <c r="Q25" s="29"/>
      <c r="R25" s="79">
        <v>-0.15</v>
      </c>
      <c r="S25" s="23"/>
      <c r="T25" s="49">
        <v>98</v>
      </c>
      <c r="U25" s="23"/>
      <c r="V25" s="49">
        <v>100</v>
      </c>
      <c r="W25" s="23"/>
      <c r="X25" s="49">
        <v>-2</v>
      </c>
      <c r="Y25" s="29"/>
      <c r="Z25" s="77">
        <v>-0.02</v>
      </c>
      <c r="AA25" s="191"/>
    </row>
    <row r="26" spans="1:27" ht="18.75" customHeight="1">
      <c r="A26" s="73" t="s">
        <v>116</v>
      </c>
      <c r="B26" s="48">
        <v>34</v>
      </c>
      <c r="C26" s="44"/>
      <c r="D26" s="48">
        <v>24</v>
      </c>
      <c r="E26" s="44"/>
      <c r="F26" s="48">
        <v>49</v>
      </c>
      <c r="G26" s="44"/>
      <c r="H26" s="48">
        <v>35</v>
      </c>
      <c r="I26" s="44"/>
      <c r="J26" s="48">
        <v>35</v>
      </c>
      <c r="K26" s="33"/>
      <c r="L26" s="48">
        <v>10</v>
      </c>
      <c r="M26" s="46"/>
      <c r="N26" s="78">
        <v>0.42</v>
      </c>
      <c r="O26" s="37"/>
      <c r="P26" s="48">
        <v>-1</v>
      </c>
      <c r="Q26" s="46"/>
      <c r="R26" s="78">
        <v>-0.03</v>
      </c>
      <c r="S26" s="33"/>
      <c r="T26" s="48">
        <v>58</v>
      </c>
      <c r="U26" s="33"/>
      <c r="V26" s="48">
        <v>71</v>
      </c>
      <c r="W26" s="33"/>
      <c r="X26" s="48">
        <v>-13</v>
      </c>
      <c r="Y26" s="46"/>
      <c r="Z26" s="78">
        <v>-0.18</v>
      </c>
      <c r="AA26" s="174"/>
    </row>
    <row r="27" spans="1:27" ht="18.75" customHeight="1">
      <c r="A27" s="70" t="s">
        <v>117</v>
      </c>
      <c r="B27" s="49">
        <v>31</v>
      </c>
      <c r="C27" s="24"/>
      <c r="D27" s="49">
        <v>34</v>
      </c>
      <c r="E27" s="24"/>
      <c r="F27" s="49">
        <v>35</v>
      </c>
      <c r="G27" s="24"/>
      <c r="H27" s="49">
        <v>34</v>
      </c>
      <c r="I27" s="24"/>
      <c r="J27" s="49">
        <v>33</v>
      </c>
      <c r="K27" s="23"/>
      <c r="L27" s="49">
        <v>-3</v>
      </c>
      <c r="M27" s="29"/>
      <c r="N27" s="79">
        <v>-0.09</v>
      </c>
      <c r="O27" s="27"/>
      <c r="P27" s="49">
        <v>-2</v>
      </c>
      <c r="Q27" s="29"/>
      <c r="R27" s="79">
        <v>-0.06</v>
      </c>
      <c r="S27" s="23"/>
      <c r="T27" s="49">
        <v>65</v>
      </c>
      <c r="U27" s="23"/>
      <c r="V27" s="49">
        <v>66</v>
      </c>
      <c r="W27" s="23"/>
      <c r="X27" s="49">
        <v>-1</v>
      </c>
      <c r="Y27" s="29"/>
      <c r="Z27" s="79">
        <v>-0.02</v>
      </c>
      <c r="AA27" s="191"/>
    </row>
    <row r="28" spans="1:27" ht="18.75" customHeight="1">
      <c r="A28" s="73" t="s">
        <v>118</v>
      </c>
      <c r="B28" s="48">
        <v>3</v>
      </c>
      <c r="C28" s="44"/>
      <c r="D28" s="48">
        <v>0</v>
      </c>
      <c r="E28" s="44"/>
      <c r="F28" s="48">
        <v>4</v>
      </c>
      <c r="G28" s="44"/>
      <c r="H28" s="48">
        <v>3</v>
      </c>
      <c r="I28" s="44"/>
      <c r="J28" s="48">
        <v>4</v>
      </c>
      <c r="K28" s="33"/>
      <c r="L28" s="48">
        <v>3</v>
      </c>
      <c r="M28" s="46"/>
      <c r="N28" s="99">
        <v>1</v>
      </c>
      <c r="O28" s="37"/>
      <c r="P28" s="48">
        <v>-1</v>
      </c>
      <c r="Q28" s="46"/>
      <c r="R28" s="99">
        <v>-0.25</v>
      </c>
      <c r="S28" s="33"/>
      <c r="T28" s="48">
        <v>3</v>
      </c>
      <c r="U28" s="33"/>
      <c r="V28" s="48">
        <v>12</v>
      </c>
      <c r="W28" s="33"/>
      <c r="X28" s="48">
        <v>-9</v>
      </c>
      <c r="Y28" s="46"/>
      <c r="Z28" s="99">
        <v>-0.75</v>
      </c>
      <c r="AA28" s="174"/>
    </row>
    <row r="29" spans="1:27" ht="18.75" customHeight="1">
      <c r="A29" s="70" t="s">
        <v>119</v>
      </c>
      <c r="B29" s="40">
        <v>8</v>
      </c>
      <c r="C29" s="24"/>
      <c r="D29" s="40">
        <v>10</v>
      </c>
      <c r="E29" s="24"/>
      <c r="F29" s="40">
        <v>16</v>
      </c>
      <c r="G29" s="24"/>
      <c r="H29" s="40">
        <v>20</v>
      </c>
      <c r="I29" s="24"/>
      <c r="J29" s="40">
        <v>28</v>
      </c>
      <c r="K29" s="24"/>
      <c r="L29" s="49">
        <v>-2</v>
      </c>
      <c r="M29" s="29"/>
      <c r="N29" s="77">
        <v>-0.2</v>
      </c>
      <c r="O29" s="27"/>
      <c r="P29" s="49">
        <v>-20</v>
      </c>
      <c r="Q29" s="29"/>
      <c r="R29" s="79">
        <v>-0.71</v>
      </c>
      <c r="S29" s="24"/>
      <c r="T29" s="40">
        <v>18</v>
      </c>
      <c r="U29" s="24"/>
      <c r="V29" s="40">
        <v>53</v>
      </c>
      <c r="W29" s="24"/>
      <c r="X29" s="49">
        <v>-35</v>
      </c>
      <c r="Y29" s="29"/>
      <c r="Z29" s="79">
        <v>-0.66</v>
      </c>
      <c r="AA29" s="191"/>
    </row>
    <row r="30" spans="1:27" ht="18.75" customHeight="1">
      <c r="A30" s="192" t="s">
        <v>120</v>
      </c>
      <c r="B30" s="204">
        <f>SUM(B21:B29)</f>
        <v>590</v>
      </c>
      <c r="C30" s="44"/>
      <c r="D30" s="204">
        <f>SUM(D21:D29)</f>
        <v>497</v>
      </c>
      <c r="E30" s="44"/>
      <c r="F30" s="204">
        <f>SUM(F21:F29)</f>
        <v>494</v>
      </c>
      <c r="G30" s="44"/>
      <c r="H30" s="204">
        <f>SUM(H21:H29)</f>
        <v>493</v>
      </c>
      <c r="I30" s="44"/>
      <c r="J30" s="204">
        <f>SUM(J21:J29)</f>
        <v>462</v>
      </c>
      <c r="K30" s="33"/>
      <c r="L30" s="193">
        <v>93</v>
      </c>
      <c r="M30" s="46"/>
      <c r="N30" s="78">
        <v>0.19</v>
      </c>
      <c r="O30" s="37"/>
      <c r="P30" s="193">
        <v>128</v>
      </c>
      <c r="Q30" s="46"/>
      <c r="R30" s="78">
        <v>0.28000000000000003</v>
      </c>
      <c r="S30" s="33"/>
      <c r="T30" s="204">
        <f>SUM(T21:T29)</f>
        <v>1087</v>
      </c>
      <c r="U30" s="198"/>
      <c r="V30" s="204">
        <f>SUM(V21:V29)</f>
        <v>890</v>
      </c>
      <c r="W30" s="33"/>
      <c r="X30" s="193">
        <v>197</v>
      </c>
      <c r="Y30" s="46"/>
      <c r="Z30" s="78">
        <v>0.22</v>
      </c>
      <c r="AA30" s="174"/>
    </row>
    <row r="31" spans="1:27" ht="18.75" customHeight="1">
      <c r="A31" s="111" t="s">
        <v>121</v>
      </c>
      <c r="B31" s="205">
        <f>B19+B30</f>
        <v>1750</v>
      </c>
      <c r="C31" s="24"/>
      <c r="D31" s="205">
        <f>D19+D30</f>
        <v>1657</v>
      </c>
      <c r="E31" s="24"/>
      <c r="F31" s="205">
        <f>F19+F30</f>
        <v>1637</v>
      </c>
      <c r="G31" s="24"/>
      <c r="H31" s="205">
        <f>H19+H30</f>
        <v>1638</v>
      </c>
      <c r="I31" s="24"/>
      <c r="J31" s="205">
        <f>J19+J30</f>
        <v>1628</v>
      </c>
      <c r="K31" s="23"/>
      <c r="L31" s="49">
        <v>93</v>
      </c>
      <c r="M31" s="29"/>
      <c r="N31" s="79">
        <v>0.06</v>
      </c>
      <c r="O31" s="27"/>
      <c r="P31" s="49">
        <v>122</v>
      </c>
      <c r="Q31" s="29"/>
      <c r="R31" s="79">
        <v>7.0000000000000007E-2</v>
      </c>
      <c r="S31" s="23"/>
      <c r="T31" s="206">
        <f>T19+T30</f>
        <v>3407</v>
      </c>
      <c r="U31" s="197"/>
      <c r="V31" s="206">
        <f>V19+V30</f>
        <v>3216</v>
      </c>
      <c r="W31" s="23"/>
      <c r="X31" s="49">
        <v>191</v>
      </c>
      <c r="Y31" s="29"/>
      <c r="Z31" s="79">
        <v>0.06</v>
      </c>
      <c r="AA31" s="191"/>
    </row>
    <row r="32" spans="1:27" ht="18.75" customHeight="1">
      <c r="A32" s="30" t="s">
        <v>37</v>
      </c>
      <c r="B32" s="48">
        <v>464</v>
      </c>
      <c r="C32" s="32"/>
      <c r="D32" s="48">
        <v>600</v>
      </c>
      <c r="E32" s="32"/>
      <c r="F32" s="48">
        <v>110</v>
      </c>
      <c r="G32" s="32"/>
      <c r="H32" s="48">
        <v>101</v>
      </c>
      <c r="I32" s="32"/>
      <c r="J32" s="48">
        <v>97</v>
      </c>
      <c r="K32" s="33"/>
      <c r="L32" s="48">
        <v>-136</v>
      </c>
      <c r="M32" s="46"/>
      <c r="N32" s="78">
        <v>-0.23</v>
      </c>
      <c r="O32" s="37"/>
      <c r="P32" s="48">
        <v>367</v>
      </c>
      <c r="Q32" s="46"/>
      <c r="R32" s="30" t="s">
        <v>38</v>
      </c>
      <c r="S32" s="33"/>
      <c r="T32" s="48">
        <v>1064</v>
      </c>
      <c r="U32" s="33"/>
      <c r="V32" s="48">
        <v>182</v>
      </c>
      <c r="W32" s="33"/>
      <c r="X32" s="48">
        <v>882</v>
      </c>
      <c r="Y32" s="46"/>
      <c r="Z32" s="30" t="s">
        <v>38</v>
      </c>
      <c r="AA32" s="174"/>
    </row>
    <row r="33" spans="1:27" ht="18.75" customHeight="1">
      <c r="A33" s="28" t="s">
        <v>122</v>
      </c>
      <c r="B33" s="207"/>
      <c r="C33" s="24"/>
      <c r="D33" s="207"/>
      <c r="E33" s="24"/>
      <c r="F33" s="207"/>
      <c r="G33" s="24"/>
      <c r="H33" s="207"/>
      <c r="I33" s="24"/>
      <c r="J33" s="207"/>
      <c r="K33" s="208"/>
      <c r="L33" s="64"/>
      <c r="M33" s="29"/>
      <c r="N33" s="194"/>
      <c r="O33" s="209"/>
      <c r="P33" s="64"/>
      <c r="Q33" s="29"/>
      <c r="R33" s="194"/>
      <c r="S33" s="208"/>
      <c r="T33" s="210"/>
      <c r="U33" s="208"/>
      <c r="V33" s="210"/>
      <c r="W33" s="208"/>
      <c r="X33" s="23"/>
      <c r="Y33" s="29"/>
      <c r="Z33" s="194"/>
      <c r="AA33" s="191"/>
    </row>
    <row r="34" spans="1:27" ht="18.75" customHeight="1">
      <c r="A34" s="73" t="s">
        <v>123</v>
      </c>
      <c r="B34" s="48">
        <v>513</v>
      </c>
      <c r="C34" s="32"/>
      <c r="D34" s="48">
        <v>549</v>
      </c>
      <c r="E34" s="32"/>
      <c r="F34" s="48">
        <v>502</v>
      </c>
      <c r="G34" s="32"/>
      <c r="H34" s="48">
        <v>508</v>
      </c>
      <c r="I34" s="32"/>
      <c r="J34" s="48">
        <v>507</v>
      </c>
      <c r="K34" s="33"/>
      <c r="L34" s="48">
        <v>-36</v>
      </c>
      <c r="M34" s="46"/>
      <c r="N34" s="78">
        <v>-7.0000000000000007E-2</v>
      </c>
      <c r="O34" s="37"/>
      <c r="P34" s="48">
        <v>6</v>
      </c>
      <c r="Q34" s="46"/>
      <c r="R34" s="78">
        <v>0.01</v>
      </c>
      <c r="S34" s="33"/>
      <c r="T34" s="48">
        <v>1062</v>
      </c>
      <c r="U34" s="33"/>
      <c r="V34" s="48">
        <v>1016</v>
      </c>
      <c r="W34" s="33"/>
      <c r="X34" s="48">
        <v>46</v>
      </c>
      <c r="Y34" s="46"/>
      <c r="Z34" s="78">
        <v>0.05</v>
      </c>
      <c r="AA34" s="174"/>
    </row>
    <row r="35" spans="1:27" ht="18.75" customHeight="1">
      <c r="A35" s="70" t="s">
        <v>124</v>
      </c>
      <c r="B35" s="49">
        <v>142</v>
      </c>
      <c r="C35" s="162"/>
      <c r="D35" s="49">
        <v>133</v>
      </c>
      <c r="E35" s="162"/>
      <c r="F35" s="49">
        <v>133</v>
      </c>
      <c r="G35" s="162"/>
      <c r="H35" s="49">
        <v>130</v>
      </c>
      <c r="I35" s="162"/>
      <c r="J35" s="49">
        <v>126</v>
      </c>
      <c r="K35" s="23"/>
      <c r="L35" s="49">
        <v>9</v>
      </c>
      <c r="M35" s="29"/>
      <c r="N35" s="79">
        <v>7.0000000000000007E-2</v>
      </c>
      <c r="O35" s="27"/>
      <c r="P35" s="49">
        <v>16</v>
      </c>
      <c r="Q35" s="29"/>
      <c r="R35" s="79">
        <v>0.13</v>
      </c>
      <c r="S35" s="23"/>
      <c r="T35" s="49">
        <v>275</v>
      </c>
      <c r="U35" s="23"/>
      <c r="V35" s="49">
        <v>251</v>
      </c>
      <c r="W35" s="23"/>
      <c r="X35" s="49">
        <v>24</v>
      </c>
      <c r="Y35" s="29"/>
      <c r="Z35" s="79">
        <v>0.1</v>
      </c>
      <c r="AA35" s="191"/>
    </row>
    <row r="36" spans="1:27" ht="18.75" customHeight="1">
      <c r="A36" s="73" t="s">
        <v>125</v>
      </c>
      <c r="B36" s="48">
        <v>131</v>
      </c>
      <c r="C36" s="44"/>
      <c r="D36" s="48">
        <v>135</v>
      </c>
      <c r="E36" s="44"/>
      <c r="F36" s="48">
        <v>142</v>
      </c>
      <c r="G36" s="44"/>
      <c r="H36" s="48">
        <v>128</v>
      </c>
      <c r="I36" s="44"/>
      <c r="J36" s="48">
        <v>118</v>
      </c>
      <c r="K36" s="33"/>
      <c r="L36" s="48">
        <v>-4</v>
      </c>
      <c r="M36" s="46"/>
      <c r="N36" s="78">
        <v>-0.03</v>
      </c>
      <c r="O36" s="37"/>
      <c r="P36" s="48">
        <v>13</v>
      </c>
      <c r="Q36" s="46"/>
      <c r="R36" s="78">
        <v>0.11</v>
      </c>
      <c r="S36" s="33"/>
      <c r="T36" s="48">
        <v>266</v>
      </c>
      <c r="U36" s="33"/>
      <c r="V36" s="48">
        <v>228</v>
      </c>
      <c r="W36" s="33"/>
      <c r="X36" s="48">
        <v>38</v>
      </c>
      <c r="Y36" s="46"/>
      <c r="Z36" s="78">
        <v>0.17</v>
      </c>
      <c r="AA36" s="174"/>
    </row>
    <row r="37" spans="1:27" ht="18.75" customHeight="1">
      <c r="A37" s="70" t="s">
        <v>126</v>
      </c>
      <c r="B37" s="49">
        <v>82</v>
      </c>
      <c r="C37" s="24"/>
      <c r="D37" s="49">
        <v>84</v>
      </c>
      <c r="E37" s="24"/>
      <c r="F37" s="49">
        <v>88</v>
      </c>
      <c r="G37" s="24"/>
      <c r="H37" s="49">
        <v>80</v>
      </c>
      <c r="I37" s="24"/>
      <c r="J37" s="49">
        <v>82</v>
      </c>
      <c r="K37" s="23"/>
      <c r="L37" s="49">
        <v>-2</v>
      </c>
      <c r="M37" s="29"/>
      <c r="N37" s="79">
        <v>-0.02</v>
      </c>
      <c r="O37" s="27"/>
      <c r="P37" s="49">
        <v>0</v>
      </c>
      <c r="Q37" s="29"/>
      <c r="R37" s="77">
        <v>0</v>
      </c>
      <c r="S37" s="23"/>
      <c r="T37" s="49">
        <v>166</v>
      </c>
      <c r="U37" s="23"/>
      <c r="V37" s="49">
        <v>165</v>
      </c>
      <c r="W37" s="23"/>
      <c r="X37" s="49">
        <v>1</v>
      </c>
      <c r="Y37" s="29"/>
      <c r="Z37" s="79">
        <v>0.01</v>
      </c>
      <c r="AA37" s="191"/>
    </row>
    <row r="38" spans="1:27" ht="18.75" hidden="1" customHeight="1">
      <c r="A38" s="73" t="s">
        <v>127</v>
      </c>
      <c r="B38" s="48">
        <v>0</v>
      </c>
      <c r="C38" s="44"/>
      <c r="D38" s="48">
        <v>0</v>
      </c>
      <c r="E38" s="44"/>
      <c r="F38" s="48">
        <v>0</v>
      </c>
      <c r="G38" s="44"/>
      <c r="H38" s="48">
        <v>0</v>
      </c>
      <c r="I38" s="44"/>
      <c r="J38" s="48">
        <v>0</v>
      </c>
      <c r="K38" s="33"/>
      <c r="L38" s="33"/>
      <c r="M38" s="46"/>
      <c r="N38" s="94"/>
      <c r="O38" s="37"/>
      <c r="P38" s="33"/>
      <c r="Q38" s="46"/>
      <c r="R38" s="94"/>
      <c r="S38" s="33"/>
      <c r="T38" s="85"/>
      <c r="U38" s="33"/>
      <c r="V38" s="85"/>
      <c r="W38" s="33"/>
      <c r="X38" s="33"/>
      <c r="Y38" s="46"/>
      <c r="Z38" s="94"/>
      <c r="AA38" s="174"/>
    </row>
    <row r="39" spans="1:27" ht="18.75" customHeight="1">
      <c r="A39" s="70" t="s">
        <v>128</v>
      </c>
      <c r="B39" s="40">
        <v>111</v>
      </c>
      <c r="C39" s="24"/>
      <c r="D39" s="40">
        <v>111</v>
      </c>
      <c r="E39" s="24"/>
      <c r="F39" s="40">
        <v>121</v>
      </c>
      <c r="G39" s="24"/>
      <c r="H39" s="40">
        <v>127</v>
      </c>
      <c r="I39" s="24"/>
      <c r="J39" s="40">
        <v>118</v>
      </c>
      <c r="K39" s="23"/>
      <c r="L39" s="49">
        <v>0</v>
      </c>
      <c r="M39" s="29"/>
      <c r="N39" s="77">
        <v>0</v>
      </c>
      <c r="O39" s="27"/>
      <c r="P39" s="40">
        <v>-7</v>
      </c>
      <c r="Q39" s="29"/>
      <c r="R39" s="79">
        <v>-0.06</v>
      </c>
      <c r="S39" s="23"/>
      <c r="T39" s="49">
        <v>222</v>
      </c>
      <c r="U39" s="23"/>
      <c r="V39" s="49">
        <v>228</v>
      </c>
      <c r="W39" s="23"/>
      <c r="X39" s="49">
        <v>-6</v>
      </c>
      <c r="Y39" s="29"/>
      <c r="Z39" s="79">
        <v>-0.03</v>
      </c>
      <c r="AA39" s="191"/>
    </row>
    <row r="40" spans="1:27" ht="18.75" customHeight="1">
      <c r="A40" s="192" t="s">
        <v>129</v>
      </c>
      <c r="B40" s="204">
        <f>SUM(B34:B37,B38,B39)</f>
        <v>979</v>
      </c>
      <c r="C40" s="44"/>
      <c r="D40" s="204">
        <f>SUM(D34:D37,D38,D39)</f>
        <v>1012</v>
      </c>
      <c r="E40" s="44"/>
      <c r="F40" s="204">
        <f>SUM(F34:F37,F38,F39)</f>
        <v>986</v>
      </c>
      <c r="G40" s="44"/>
      <c r="H40" s="204">
        <f>SUM(H34:H37,H38,H39)</f>
        <v>973</v>
      </c>
      <c r="I40" s="44"/>
      <c r="J40" s="204">
        <f>SUM(J34:J37,J38,J39)</f>
        <v>951</v>
      </c>
      <c r="K40" s="33"/>
      <c r="L40" s="193">
        <v>-33</v>
      </c>
      <c r="M40" s="46"/>
      <c r="N40" s="78">
        <v>-0.03</v>
      </c>
      <c r="O40" s="33"/>
      <c r="P40" s="193">
        <v>28</v>
      </c>
      <c r="Q40" s="46"/>
      <c r="R40" s="78">
        <v>0.03</v>
      </c>
      <c r="S40" s="33"/>
      <c r="T40" s="204">
        <v>1991</v>
      </c>
      <c r="U40" s="198"/>
      <c r="V40" s="204">
        <v>1888</v>
      </c>
      <c r="W40" s="33"/>
      <c r="X40" s="193">
        <v>103</v>
      </c>
      <c r="Y40" s="46"/>
      <c r="Z40" s="78">
        <v>0.05</v>
      </c>
      <c r="AA40" s="174"/>
    </row>
    <row r="41" spans="1:27" ht="18.75" customHeight="1">
      <c r="A41" s="199" t="s">
        <v>130</v>
      </c>
      <c r="B41" s="205">
        <f>B31-B32-B40</f>
        <v>307</v>
      </c>
      <c r="C41" s="24"/>
      <c r="D41" s="205">
        <f>D31-D32-D40</f>
        <v>45</v>
      </c>
      <c r="E41" s="24"/>
      <c r="F41" s="205">
        <f>F31-F32-F40</f>
        <v>541</v>
      </c>
      <c r="G41" s="24"/>
      <c r="H41" s="205">
        <f>H31-H32-H40</f>
        <v>564</v>
      </c>
      <c r="I41" s="24"/>
      <c r="J41" s="205">
        <f>J31-J32-J40</f>
        <v>580</v>
      </c>
      <c r="K41" s="23"/>
      <c r="L41" s="49">
        <v>262</v>
      </c>
      <c r="M41" s="29"/>
      <c r="N41" s="39" t="s">
        <v>38</v>
      </c>
      <c r="O41" s="23"/>
      <c r="P41" s="49">
        <v>-273</v>
      </c>
      <c r="Q41" s="29"/>
      <c r="R41" s="79">
        <v>-0.47</v>
      </c>
      <c r="S41" s="23"/>
      <c r="T41" s="206">
        <f>IFERROR(T31-T32-T40,"X")</f>
        <v>352</v>
      </c>
      <c r="U41" s="197"/>
      <c r="V41" s="206">
        <f>IFERROR(V31-V32-V40,"X")</f>
        <v>1146</v>
      </c>
      <c r="W41" s="23"/>
      <c r="X41" s="49">
        <v>-794</v>
      </c>
      <c r="Y41" s="29"/>
      <c r="Z41" s="79">
        <v>-0.69</v>
      </c>
      <c r="AA41" s="191"/>
    </row>
    <row r="42" spans="1:27" ht="18.75" customHeight="1">
      <c r="A42" s="211" t="s">
        <v>131</v>
      </c>
      <c r="B42" s="163">
        <v>54</v>
      </c>
      <c r="C42" s="44"/>
      <c r="D42" s="163">
        <v>11</v>
      </c>
      <c r="E42" s="44"/>
      <c r="F42" s="163">
        <v>91</v>
      </c>
      <c r="G42" s="44"/>
      <c r="H42" s="163">
        <v>115</v>
      </c>
      <c r="I42" s="44"/>
      <c r="J42" s="163">
        <v>127</v>
      </c>
      <c r="K42" s="33"/>
      <c r="L42" s="163">
        <v>43</v>
      </c>
      <c r="M42" s="46"/>
      <c r="N42" s="30" t="s">
        <v>38</v>
      </c>
      <c r="O42" s="37"/>
      <c r="P42" s="163">
        <v>-73</v>
      </c>
      <c r="Q42" s="46"/>
      <c r="R42" s="78">
        <v>-0.56999999999999995</v>
      </c>
      <c r="S42" s="33"/>
      <c r="T42" s="163">
        <v>65</v>
      </c>
      <c r="U42" s="33"/>
      <c r="V42" s="163">
        <v>254</v>
      </c>
      <c r="W42" s="33"/>
      <c r="X42" s="163">
        <v>-189</v>
      </c>
      <c r="Y42" s="46"/>
      <c r="Z42" s="78">
        <v>-0.74</v>
      </c>
      <c r="AA42" s="174"/>
    </row>
    <row r="43" spans="1:27" ht="18.75" customHeight="1">
      <c r="A43" s="111" t="s">
        <v>39</v>
      </c>
      <c r="B43" s="112">
        <v>253</v>
      </c>
      <c r="C43" s="24"/>
      <c r="D43" s="112">
        <v>34</v>
      </c>
      <c r="E43" s="24"/>
      <c r="F43" s="112">
        <v>450</v>
      </c>
      <c r="G43" s="24"/>
      <c r="H43" s="112">
        <v>449</v>
      </c>
      <c r="I43" s="24"/>
      <c r="J43" s="112">
        <v>453</v>
      </c>
      <c r="K43" s="23"/>
      <c r="L43" s="112">
        <v>219</v>
      </c>
      <c r="M43" s="26"/>
      <c r="N43" s="39" t="s">
        <v>38</v>
      </c>
      <c r="O43" s="23"/>
      <c r="P43" s="112">
        <v>-200</v>
      </c>
      <c r="Q43" s="26"/>
      <c r="R43" s="88">
        <v>-0.44</v>
      </c>
      <c r="S43" s="23"/>
      <c r="T43" s="112">
        <v>287</v>
      </c>
      <c r="U43" s="197"/>
      <c r="V43" s="112">
        <v>892</v>
      </c>
      <c r="W43" s="23"/>
      <c r="X43" s="112">
        <v>-605</v>
      </c>
      <c r="Y43" s="26"/>
      <c r="Z43" s="88">
        <v>-0.68</v>
      </c>
      <c r="AA43" s="190"/>
    </row>
    <row r="44" spans="1:27" ht="18.75" customHeight="1">
      <c r="A44" s="51" t="s">
        <v>132</v>
      </c>
      <c r="B44" s="212">
        <v>263</v>
      </c>
      <c r="C44" s="44"/>
      <c r="D44" s="212">
        <v>59</v>
      </c>
      <c r="E44" s="44"/>
      <c r="F44" s="212">
        <v>454</v>
      </c>
      <c r="G44" s="33"/>
      <c r="H44" s="212">
        <v>453</v>
      </c>
      <c r="I44" s="44"/>
      <c r="J44" s="212">
        <v>458</v>
      </c>
      <c r="K44" s="33"/>
      <c r="L44" s="213">
        <v>204</v>
      </c>
      <c r="M44" s="35"/>
      <c r="N44" s="30" t="s">
        <v>38</v>
      </c>
      <c r="O44" s="33"/>
      <c r="P44" s="213">
        <v>-195</v>
      </c>
      <c r="Q44" s="35"/>
      <c r="R44" s="36">
        <v>-0.43</v>
      </c>
      <c r="S44" s="33"/>
      <c r="T44" s="214">
        <v>322</v>
      </c>
      <c r="U44" s="198"/>
      <c r="V44" s="214">
        <v>901</v>
      </c>
      <c r="W44" s="33"/>
      <c r="X44" s="213">
        <v>-579</v>
      </c>
      <c r="Y44" s="35"/>
      <c r="Z44" s="36">
        <v>-0.64</v>
      </c>
      <c r="AA44" s="215"/>
    </row>
    <row r="45" spans="1:27" ht="18.75" customHeight="1">
      <c r="A45" s="111" t="s">
        <v>41</v>
      </c>
      <c r="B45" s="216">
        <v>225</v>
      </c>
      <c r="C45" s="24"/>
      <c r="D45" s="216">
        <v>12</v>
      </c>
      <c r="E45" s="24"/>
      <c r="F45" s="216">
        <v>427</v>
      </c>
      <c r="G45" s="217"/>
      <c r="H45" s="216">
        <v>432</v>
      </c>
      <c r="I45" s="217"/>
      <c r="J45" s="216">
        <v>435</v>
      </c>
      <c r="K45" s="24"/>
      <c r="L45" s="216">
        <v>213</v>
      </c>
      <c r="M45" s="104"/>
      <c r="N45" s="39" t="s">
        <v>38</v>
      </c>
      <c r="O45" s="218"/>
      <c r="P45" s="161">
        <v>-210</v>
      </c>
      <c r="Q45" s="104"/>
      <c r="R45" s="88">
        <v>-0.48</v>
      </c>
      <c r="S45" s="24"/>
      <c r="T45" s="161">
        <v>237</v>
      </c>
      <c r="U45" s="24"/>
      <c r="V45" s="161">
        <v>859</v>
      </c>
      <c r="W45" s="24"/>
      <c r="X45" s="161">
        <v>-622</v>
      </c>
      <c r="Y45" s="104"/>
      <c r="Z45" s="88">
        <v>-0.72</v>
      </c>
      <c r="AA45" s="190"/>
    </row>
    <row r="46" spans="1:27" ht="18.75" customHeight="1">
      <c r="A46" s="51" t="s">
        <v>133</v>
      </c>
      <c r="B46" s="219">
        <v>235</v>
      </c>
      <c r="C46" s="44"/>
      <c r="D46" s="219">
        <v>37</v>
      </c>
      <c r="E46" s="44"/>
      <c r="F46" s="219">
        <v>431</v>
      </c>
      <c r="G46" s="44"/>
      <c r="H46" s="219">
        <v>436</v>
      </c>
      <c r="I46" s="44"/>
      <c r="J46" s="219">
        <v>440</v>
      </c>
      <c r="K46" s="44"/>
      <c r="L46" s="219">
        <v>198</v>
      </c>
      <c r="M46" s="58"/>
      <c r="N46" s="30" t="s">
        <v>38</v>
      </c>
      <c r="O46" s="220"/>
      <c r="P46" s="219">
        <v>-205</v>
      </c>
      <c r="Q46" s="58"/>
      <c r="R46" s="36">
        <v>-0.47</v>
      </c>
      <c r="S46" s="44"/>
      <c r="T46" s="219">
        <v>272</v>
      </c>
      <c r="U46" s="44"/>
      <c r="V46" s="219">
        <v>868</v>
      </c>
      <c r="W46" s="44"/>
      <c r="X46" s="219">
        <v>-596</v>
      </c>
      <c r="Y46" s="58"/>
      <c r="Z46" s="36">
        <v>-0.69</v>
      </c>
      <c r="AA46" s="215"/>
    </row>
    <row r="47" spans="1:27" ht="18.75" customHeight="1">
      <c r="A47" s="658" t="s">
        <v>134</v>
      </c>
      <c r="B47" s="641"/>
      <c r="C47" s="641"/>
      <c r="D47" s="641"/>
      <c r="E47" s="641"/>
      <c r="F47" s="641"/>
      <c r="G47" s="641"/>
      <c r="H47" s="641"/>
      <c r="I47" s="641"/>
      <c r="J47" s="641"/>
      <c r="K47" s="641"/>
      <c r="L47" s="641"/>
      <c r="M47" s="641"/>
      <c r="N47" s="641"/>
      <c r="O47" s="641"/>
      <c r="P47" s="641"/>
      <c r="Q47" s="641"/>
      <c r="R47" s="641"/>
      <c r="S47" s="641"/>
      <c r="T47" s="641"/>
      <c r="U47" s="641"/>
      <c r="V47" s="641"/>
      <c r="W47" s="641"/>
      <c r="X47" s="641"/>
      <c r="Y47" s="641"/>
      <c r="Z47" s="641"/>
      <c r="AA47" s="2"/>
    </row>
    <row r="48" spans="1:27" ht="18.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
    </row>
  </sheetData>
  <mergeCells count="10">
    <mergeCell ref="L5:N5"/>
    <mergeCell ref="P5:R5"/>
    <mergeCell ref="X5:Z5"/>
    <mergeCell ref="A47:Z47"/>
    <mergeCell ref="A1:Z1"/>
    <mergeCell ref="A2:Z2"/>
    <mergeCell ref="B3:R3"/>
    <mergeCell ref="T3:Z3"/>
    <mergeCell ref="L4:R4"/>
    <mergeCell ref="X4:Z4"/>
  </mergeCell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topLeftCell="A19" zoomScale="80" zoomScaleNormal="80" workbookViewId="0">
      <selection activeCell="B40" sqref="B40"/>
    </sheetView>
  </sheetViews>
  <sheetFormatPr defaultColWidth="21.5" defaultRowHeight="12.75"/>
  <cols>
    <col min="1" max="1" width="85.33203125" bestFit="1" customWidth="1"/>
    <col min="2" max="2" width="15" bestFit="1" customWidth="1"/>
    <col min="3" max="3" width="0.6640625" customWidth="1"/>
    <col min="4" max="4" width="15" bestFit="1" customWidth="1"/>
    <col min="5" max="5" width="0.6640625" customWidth="1"/>
    <col min="6" max="6" width="14.5" bestFit="1" customWidth="1"/>
    <col min="7" max="7" width="0.6640625" customWidth="1"/>
    <col min="8" max="8" width="15.6640625" bestFit="1" customWidth="1"/>
    <col min="9" max="9" width="0.6640625" customWidth="1"/>
    <col min="10" max="10" width="14.5" bestFit="1" customWidth="1"/>
    <col min="11" max="11" width="0.6640625" customWidth="1"/>
    <col min="12" max="12" width="9.6640625" bestFit="1" customWidth="1"/>
    <col min="13" max="13" width="0.6640625" customWidth="1"/>
    <col min="14" max="14" width="7.1640625" bestFit="1" customWidth="1"/>
    <col min="15" max="15" width="0.6640625" customWidth="1"/>
    <col min="16" max="16" width="10.6640625" bestFit="1" customWidth="1"/>
    <col min="17" max="17" width="0.6640625" customWidth="1"/>
    <col min="18" max="18" width="7.1640625" bestFit="1" customWidth="1"/>
    <col min="19" max="19" width="6.83203125" customWidth="1"/>
  </cols>
  <sheetData>
    <row r="1" spans="1:19" ht="16.350000000000001" customHeight="1">
      <c r="A1" s="660" t="s">
        <v>135</v>
      </c>
      <c r="B1" s="641"/>
      <c r="C1" s="641"/>
      <c r="D1" s="641"/>
      <c r="E1" s="641"/>
      <c r="F1" s="641"/>
      <c r="G1" s="641"/>
      <c r="H1" s="641"/>
      <c r="I1" s="641"/>
      <c r="J1" s="641"/>
      <c r="K1" s="641"/>
      <c r="L1" s="641"/>
      <c r="M1" s="641"/>
      <c r="N1" s="641"/>
      <c r="O1" s="641"/>
      <c r="P1" s="641"/>
      <c r="Q1" s="641"/>
      <c r="R1" s="641"/>
      <c r="S1" s="2"/>
    </row>
    <row r="2" spans="1:19" ht="16.350000000000001" customHeight="1">
      <c r="A2" s="660" t="s">
        <v>98</v>
      </c>
      <c r="B2" s="641"/>
      <c r="C2" s="641"/>
      <c r="D2" s="641"/>
      <c r="E2" s="641"/>
      <c r="F2" s="641"/>
      <c r="G2" s="641"/>
      <c r="H2" s="641"/>
      <c r="I2" s="641"/>
      <c r="J2" s="641"/>
      <c r="K2" s="641"/>
      <c r="L2" s="641"/>
      <c r="M2" s="641"/>
      <c r="N2" s="641"/>
      <c r="O2" s="641"/>
      <c r="P2" s="641"/>
      <c r="Q2" s="641"/>
      <c r="R2" s="641"/>
      <c r="S2" s="2"/>
    </row>
    <row r="3" spans="1:19" ht="18.75" customHeight="1">
      <c r="A3" s="160"/>
      <c r="B3" s="18"/>
      <c r="C3" s="18"/>
      <c r="D3" s="18"/>
      <c r="E3" s="18"/>
      <c r="F3" s="18"/>
      <c r="G3" s="18"/>
      <c r="H3" s="18"/>
      <c r="I3" s="18"/>
      <c r="J3" s="18"/>
      <c r="K3" s="18"/>
      <c r="L3" s="18"/>
      <c r="M3" s="18"/>
      <c r="N3" s="18"/>
      <c r="O3" s="18"/>
      <c r="P3" s="18"/>
      <c r="Q3" s="18"/>
      <c r="R3" s="18"/>
      <c r="S3" s="2"/>
    </row>
    <row r="4" spans="1:19" ht="18.75" customHeight="1">
      <c r="A4" s="224" t="s">
        <v>136</v>
      </c>
      <c r="B4" s="649" t="s">
        <v>137</v>
      </c>
      <c r="C4" s="650"/>
      <c r="D4" s="650"/>
      <c r="E4" s="650"/>
      <c r="F4" s="650"/>
      <c r="G4" s="650"/>
      <c r="H4" s="650"/>
      <c r="I4" s="650"/>
      <c r="J4" s="650"/>
      <c r="K4" s="18"/>
      <c r="L4" s="649" t="s">
        <v>138</v>
      </c>
      <c r="M4" s="650"/>
      <c r="N4" s="650"/>
      <c r="O4" s="650"/>
      <c r="P4" s="650"/>
      <c r="Q4" s="650"/>
      <c r="R4" s="650"/>
      <c r="S4" s="2"/>
    </row>
    <row r="5" spans="1:19" ht="18.75" customHeight="1">
      <c r="A5" s="225"/>
      <c r="B5" s="21" t="s">
        <v>139</v>
      </c>
      <c r="C5" s="24"/>
      <c r="D5" s="21" t="s">
        <v>140</v>
      </c>
      <c r="E5" s="226"/>
      <c r="F5" s="21" t="s">
        <v>141</v>
      </c>
      <c r="G5" s="226"/>
      <c r="H5" s="21" t="s">
        <v>142</v>
      </c>
      <c r="I5" s="226"/>
      <c r="J5" s="21" t="s">
        <v>143</v>
      </c>
      <c r="K5" s="18"/>
      <c r="L5" s="656" t="s">
        <v>140</v>
      </c>
      <c r="M5" s="657"/>
      <c r="N5" s="657"/>
      <c r="O5" s="227"/>
      <c r="P5" s="656" t="s">
        <v>143</v>
      </c>
      <c r="Q5" s="657"/>
      <c r="R5" s="657"/>
      <c r="S5" s="2"/>
    </row>
    <row r="6" spans="1:19" ht="18.75" customHeight="1">
      <c r="A6" s="54" t="s">
        <v>144</v>
      </c>
      <c r="B6" s="44"/>
      <c r="C6" s="44"/>
      <c r="D6" s="44"/>
      <c r="E6" s="44"/>
      <c r="F6" s="228"/>
      <c r="G6" s="44"/>
      <c r="H6" s="228"/>
      <c r="I6" s="44"/>
      <c r="J6" s="44"/>
      <c r="K6" s="44"/>
      <c r="L6" s="185" t="s">
        <v>31</v>
      </c>
      <c r="M6" s="229"/>
      <c r="N6" s="185" t="s">
        <v>32</v>
      </c>
      <c r="O6" s="229"/>
      <c r="P6" s="118" t="s">
        <v>31</v>
      </c>
      <c r="Q6" s="230"/>
      <c r="R6" s="118" t="s">
        <v>32</v>
      </c>
      <c r="S6" s="177"/>
    </row>
    <row r="7" spans="1:19" ht="18.75" customHeight="1">
      <c r="A7" s="70" t="s">
        <v>145</v>
      </c>
      <c r="B7" s="161">
        <v>1088</v>
      </c>
      <c r="C7" s="24"/>
      <c r="D7" s="161">
        <v>1155</v>
      </c>
      <c r="E7" s="24"/>
      <c r="F7" s="158">
        <v>1175</v>
      </c>
      <c r="G7" s="24"/>
      <c r="H7" s="158">
        <v>1638</v>
      </c>
      <c r="I7" s="24"/>
      <c r="J7" s="158">
        <v>996</v>
      </c>
      <c r="K7" s="113"/>
      <c r="L7" s="231">
        <v>-67</v>
      </c>
      <c r="M7" s="232"/>
      <c r="N7" s="189">
        <v>-0.06</v>
      </c>
      <c r="O7" s="113"/>
      <c r="P7" s="231">
        <v>92</v>
      </c>
      <c r="Q7" s="232"/>
      <c r="R7" s="189">
        <v>0.09</v>
      </c>
      <c r="S7" s="2"/>
    </row>
    <row r="8" spans="1:19" ht="18.75" customHeight="1">
      <c r="A8" s="73" t="s">
        <v>146</v>
      </c>
      <c r="B8" s="48">
        <v>6358</v>
      </c>
      <c r="C8" s="44"/>
      <c r="D8" s="48">
        <v>2903</v>
      </c>
      <c r="E8" s="44"/>
      <c r="F8" s="48">
        <v>2211</v>
      </c>
      <c r="G8" s="44"/>
      <c r="H8" s="48">
        <v>2204</v>
      </c>
      <c r="I8" s="44"/>
      <c r="J8" s="48">
        <v>2039</v>
      </c>
      <c r="K8" s="85"/>
      <c r="L8" s="45">
        <v>3455</v>
      </c>
      <c r="M8" s="82"/>
      <c r="N8" s="78">
        <v>1.19</v>
      </c>
      <c r="O8" s="85"/>
      <c r="P8" s="45">
        <v>4319</v>
      </c>
      <c r="Q8" s="82"/>
      <c r="R8" s="78">
        <v>2.12</v>
      </c>
      <c r="S8" s="177"/>
    </row>
    <row r="9" spans="1:19" ht="18.75" customHeight="1">
      <c r="A9" s="70" t="s">
        <v>104</v>
      </c>
      <c r="B9" s="49">
        <v>475</v>
      </c>
      <c r="C9" s="24"/>
      <c r="D9" s="49">
        <v>280</v>
      </c>
      <c r="E9" s="24"/>
      <c r="F9" s="49">
        <v>297</v>
      </c>
      <c r="G9" s="24"/>
      <c r="H9" s="49">
        <v>158</v>
      </c>
      <c r="I9" s="24"/>
      <c r="J9" s="49">
        <v>186</v>
      </c>
      <c r="K9" s="107"/>
      <c r="L9" s="50">
        <v>195</v>
      </c>
      <c r="M9" s="167"/>
      <c r="N9" s="79">
        <v>0.7</v>
      </c>
      <c r="O9" s="107"/>
      <c r="P9" s="50">
        <v>289</v>
      </c>
      <c r="Q9" s="167"/>
      <c r="R9" s="79">
        <v>1.55</v>
      </c>
      <c r="S9" s="2"/>
    </row>
    <row r="10" spans="1:19" ht="18.75" customHeight="1">
      <c r="A10" s="73" t="s">
        <v>147</v>
      </c>
      <c r="B10" s="48">
        <v>22144</v>
      </c>
      <c r="C10" s="44"/>
      <c r="D10" s="48">
        <v>22307</v>
      </c>
      <c r="E10" s="44"/>
      <c r="F10" s="48">
        <v>20613</v>
      </c>
      <c r="G10" s="44"/>
      <c r="H10" s="48">
        <v>21502</v>
      </c>
      <c r="I10" s="44"/>
      <c r="J10" s="48">
        <v>21698</v>
      </c>
      <c r="K10" s="85"/>
      <c r="L10" s="45">
        <v>-163</v>
      </c>
      <c r="M10" s="82"/>
      <c r="N10" s="78">
        <v>-0.01</v>
      </c>
      <c r="O10" s="85"/>
      <c r="P10" s="45">
        <v>446</v>
      </c>
      <c r="Q10" s="82"/>
      <c r="R10" s="78">
        <v>0.02</v>
      </c>
      <c r="S10" s="177"/>
    </row>
    <row r="11" spans="1:19" ht="18.75" customHeight="1">
      <c r="A11" s="70" t="s">
        <v>148</v>
      </c>
      <c r="B11" s="49">
        <v>2856</v>
      </c>
      <c r="C11" s="24"/>
      <c r="D11" s="49">
        <v>3071</v>
      </c>
      <c r="E11" s="24"/>
      <c r="F11" s="49">
        <v>3202</v>
      </c>
      <c r="G11" s="24"/>
      <c r="H11" s="49">
        <v>3319</v>
      </c>
      <c r="I11" s="24"/>
      <c r="J11" s="49">
        <v>3447</v>
      </c>
      <c r="K11" s="107"/>
      <c r="L11" s="50">
        <v>-215</v>
      </c>
      <c r="M11" s="167"/>
      <c r="N11" s="79">
        <v>-7.0000000000000007E-2</v>
      </c>
      <c r="O11" s="107"/>
      <c r="P11" s="50">
        <v>-591</v>
      </c>
      <c r="Q11" s="167"/>
      <c r="R11" s="79">
        <v>-0.17</v>
      </c>
      <c r="S11" s="2"/>
    </row>
    <row r="12" spans="1:19" ht="18.75" customHeight="1">
      <c r="A12" s="73" t="s">
        <v>149</v>
      </c>
      <c r="B12" s="48">
        <v>50</v>
      </c>
      <c r="C12" s="44"/>
      <c r="D12" s="48">
        <v>47</v>
      </c>
      <c r="E12" s="44"/>
      <c r="F12" s="48">
        <v>47</v>
      </c>
      <c r="G12" s="44"/>
      <c r="H12" s="48">
        <v>47</v>
      </c>
      <c r="I12" s="44"/>
      <c r="J12" s="48">
        <v>47</v>
      </c>
      <c r="K12" s="85"/>
      <c r="L12" s="45">
        <v>3</v>
      </c>
      <c r="M12" s="82"/>
      <c r="N12" s="78">
        <v>0.06</v>
      </c>
      <c r="O12" s="85"/>
      <c r="P12" s="45">
        <v>3</v>
      </c>
      <c r="Q12" s="82"/>
      <c r="R12" s="78">
        <v>0.06</v>
      </c>
      <c r="S12" s="177"/>
    </row>
    <row r="13" spans="1:19" ht="18.75" customHeight="1">
      <c r="A13" s="70" t="s">
        <v>150</v>
      </c>
      <c r="B13" s="49">
        <v>607</v>
      </c>
      <c r="C13" s="24"/>
      <c r="D13" s="49">
        <v>927</v>
      </c>
      <c r="E13" s="24"/>
      <c r="F13" s="49">
        <v>807</v>
      </c>
      <c r="G13" s="24"/>
      <c r="H13" s="49">
        <v>734</v>
      </c>
      <c r="I13" s="24"/>
      <c r="J13" s="49">
        <v>706</v>
      </c>
      <c r="K13" s="107"/>
      <c r="L13" s="50">
        <v>-320</v>
      </c>
      <c r="M13" s="167"/>
      <c r="N13" s="79">
        <v>-0.35</v>
      </c>
      <c r="O13" s="107"/>
      <c r="P13" s="50">
        <v>-99</v>
      </c>
      <c r="Q13" s="167"/>
      <c r="R13" s="79">
        <v>-0.14000000000000001</v>
      </c>
      <c r="S13" s="2"/>
    </row>
    <row r="14" spans="1:19" ht="18.75" customHeight="1">
      <c r="A14" s="73" t="s">
        <v>151</v>
      </c>
      <c r="B14" s="48">
        <v>3631</v>
      </c>
      <c r="C14" s="44"/>
      <c r="D14" s="48">
        <v>2911</v>
      </c>
      <c r="E14" s="44"/>
      <c r="F14" s="48">
        <v>1946</v>
      </c>
      <c r="G14" s="44"/>
      <c r="H14" s="48">
        <v>1993</v>
      </c>
      <c r="I14" s="44"/>
      <c r="J14" s="48">
        <v>1750</v>
      </c>
      <c r="K14" s="85"/>
      <c r="L14" s="45">
        <v>720</v>
      </c>
      <c r="M14" s="82"/>
      <c r="N14" s="78">
        <v>0.25</v>
      </c>
      <c r="O14" s="85"/>
      <c r="P14" s="45">
        <v>1881</v>
      </c>
      <c r="Q14" s="82"/>
      <c r="R14" s="78">
        <v>1.07</v>
      </c>
      <c r="S14" s="177"/>
    </row>
    <row r="15" spans="1:19" ht="18.75" customHeight="1">
      <c r="A15" s="70" t="s">
        <v>152</v>
      </c>
      <c r="B15" s="49">
        <v>1362</v>
      </c>
      <c r="C15" s="24"/>
      <c r="D15" s="49">
        <v>350</v>
      </c>
      <c r="E15" s="24"/>
      <c r="F15" s="49">
        <v>1384</v>
      </c>
      <c r="G15" s="24"/>
      <c r="H15" s="49">
        <v>22</v>
      </c>
      <c r="I15" s="24"/>
      <c r="J15" s="49">
        <v>455</v>
      </c>
      <c r="K15" s="107"/>
      <c r="L15" s="50">
        <v>1012</v>
      </c>
      <c r="M15" s="167"/>
      <c r="N15" s="39" t="s">
        <v>38</v>
      </c>
      <c r="O15" s="107"/>
      <c r="P15" s="50">
        <v>907</v>
      </c>
      <c r="Q15" s="167"/>
      <c r="R15" s="79">
        <v>1.99</v>
      </c>
      <c r="S15" s="2"/>
    </row>
    <row r="16" spans="1:19" ht="18.75" customHeight="1">
      <c r="A16" s="73" t="s">
        <v>153</v>
      </c>
      <c r="B16" s="48">
        <v>125713</v>
      </c>
      <c r="C16" s="44"/>
      <c r="D16" s="48">
        <v>127528</v>
      </c>
      <c r="E16" s="44"/>
      <c r="F16" s="48">
        <v>119088</v>
      </c>
      <c r="G16" s="44"/>
      <c r="H16" s="48">
        <v>117880</v>
      </c>
      <c r="I16" s="44"/>
      <c r="J16" s="48">
        <v>116838</v>
      </c>
      <c r="K16" s="85"/>
      <c r="L16" s="45">
        <v>-1815</v>
      </c>
      <c r="M16" s="82"/>
      <c r="N16" s="78">
        <v>-0.01</v>
      </c>
      <c r="O16" s="85"/>
      <c r="P16" s="45">
        <v>8875</v>
      </c>
      <c r="Q16" s="82"/>
      <c r="R16" s="78">
        <v>0.08</v>
      </c>
      <c r="S16" s="177"/>
    </row>
    <row r="17" spans="1:19" ht="18.75" customHeight="1">
      <c r="A17" s="70" t="s">
        <v>154</v>
      </c>
      <c r="B17" s="40">
        <v>-2448</v>
      </c>
      <c r="C17" s="24"/>
      <c r="D17" s="40">
        <v>-2171</v>
      </c>
      <c r="E17" s="24"/>
      <c r="F17" s="40">
        <v>-1252</v>
      </c>
      <c r="G17" s="24"/>
      <c r="H17" s="40">
        <v>-1263</v>
      </c>
      <c r="I17" s="24"/>
      <c r="J17" s="40">
        <v>-1227</v>
      </c>
      <c r="K17" s="107"/>
      <c r="L17" s="41">
        <v>-277</v>
      </c>
      <c r="M17" s="167"/>
      <c r="N17" s="79">
        <v>-0.13</v>
      </c>
      <c r="O17" s="107"/>
      <c r="P17" s="41">
        <v>-1221</v>
      </c>
      <c r="Q17" s="167"/>
      <c r="R17" s="79">
        <v>-1</v>
      </c>
      <c r="S17" s="2"/>
    </row>
    <row r="18" spans="1:19" ht="18.75" customHeight="1">
      <c r="A18" s="211" t="s">
        <v>155</v>
      </c>
      <c r="B18" s="43">
        <v>123265</v>
      </c>
      <c r="C18" s="44"/>
      <c r="D18" s="43">
        <v>125357</v>
      </c>
      <c r="E18" s="44"/>
      <c r="F18" s="43">
        <v>117836</v>
      </c>
      <c r="G18" s="44"/>
      <c r="H18" s="43">
        <v>116617</v>
      </c>
      <c r="I18" s="44"/>
      <c r="J18" s="43">
        <v>115611</v>
      </c>
      <c r="K18" s="33"/>
      <c r="L18" s="45">
        <v>-2092</v>
      </c>
      <c r="M18" s="82"/>
      <c r="N18" s="78">
        <v>-0.02</v>
      </c>
      <c r="O18" s="33"/>
      <c r="P18" s="45">
        <v>7654</v>
      </c>
      <c r="Q18" s="82"/>
      <c r="R18" s="78">
        <v>7.0000000000000007E-2</v>
      </c>
      <c r="S18" s="177"/>
    </row>
    <row r="19" spans="1:19" ht="18.75" customHeight="1">
      <c r="A19" s="70" t="s">
        <v>156</v>
      </c>
      <c r="B19" s="49">
        <v>2069</v>
      </c>
      <c r="C19" s="24"/>
      <c r="D19" s="49">
        <v>1968</v>
      </c>
      <c r="E19" s="24"/>
      <c r="F19" s="49">
        <v>807</v>
      </c>
      <c r="G19" s="24"/>
      <c r="H19" s="49">
        <v>1027</v>
      </c>
      <c r="I19" s="24"/>
      <c r="J19" s="49">
        <v>833</v>
      </c>
      <c r="K19" s="107"/>
      <c r="L19" s="50">
        <v>101</v>
      </c>
      <c r="M19" s="167"/>
      <c r="N19" s="79">
        <v>0.05</v>
      </c>
      <c r="O19" s="107"/>
      <c r="P19" s="50">
        <v>1236</v>
      </c>
      <c r="Q19" s="167"/>
      <c r="R19" s="79">
        <v>1.48</v>
      </c>
      <c r="S19" s="2"/>
    </row>
    <row r="20" spans="1:19" ht="18.75" customHeight="1">
      <c r="A20" s="73" t="s">
        <v>157</v>
      </c>
      <c r="B20" s="48">
        <v>751</v>
      </c>
      <c r="C20" s="44"/>
      <c r="D20" s="48">
        <v>746</v>
      </c>
      <c r="E20" s="44"/>
      <c r="F20" s="48">
        <v>761</v>
      </c>
      <c r="G20" s="44"/>
      <c r="H20" s="48">
        <v>747</v>
      </c>
      <c r="I20" s="44"/>
      <c r="J20" s="48">
        <v>740</v>
      </c>
      <c r="K20" s="33"/>
      <c r="L20" s="45">
        <v>5</v>
      </c>
      <c r="M20" s="82"/>
      <c r="N20" s="78">
        <v>0.01</v>
      </c>
      <c r="O20" s="33"/>
      <c r="P20" s="45">
        <v>11</v>
      </c>
      <c r="Q20" s="82"/>
      <c r="R20" s="78">
        <v>0.01</v>
      </c>
      <c r="S20" s="177"/>
    </row>
    <row r="21" spans="1:19" ht="18.75" customHeight="1">
      <c r="A21" s="70" t="s">
        <v>158</v>
      </c>
      <c r="B21" s="49">
        <v>1739</v>
      </c>
      <c r="C21" s="24"/>
      <c r="D21" s="49">
        <v>1736</v>
      </c>
      <c r="E21" s="24"/>
      <c r="F21" s="49">
        <v>1725</v>
      </c>
      <c r="G21" s="24"/>
      <c r="H21" s="49">
        <v>1720</v>
      </c>
      <c r="I21" s="24"/>
      <c r="J21" s="49">
        <v>1711</v>
      </c>
      <c r="K21" s="107"/>
      <c r="L21" s="50">
        <v>3</v>
      </c>
      <c r="M21" s="167"/>
      <c r="N21" s="79">
        <v>0</v>
      </c>
      <c r="O21" s="107"/>
      <c r="P21" s="50">
        <v>28</v>
      </c>
      <c r="Q21" s="167"/>
      <c r="R21" s="79">
        <v>0.02</v>
      </c>
      <c r="S21" s="2"/>
    </row>
    <row r="22" spans="1:19" ht="18.75" customHeight="1">
      <c r="A22" s="73" t="s">
        <v>159</v>
      </c>
      <c r="B22" s="48">
        <v>7050</v>
      </c>
      <c r="C22" s="44"/>
      <c r="D22" s="48">
        <v>7050</v>
      </c>
      <c r="E22" s="44"/>
      <c r="F22" s="48">
        <v>7044</v>
      </c>
      <c r="G22" s="44"/>
      <c r="H22" s="48">
        <v>7044</v>
      </c>
      <c r="I22" s="44"/>
      <c r="J22" s="48">
        <v>7040</v>
      </c>
      <c r="K22" s="85"/>
      <c r="L22" s="45">
        <v>0</v>
      </c>
      <c r="M22" s="82"/>
      <c r="N22" s="99">
        <v>0</v>
      </c>
      <c r="O22" s="85"/>
      <c r="P22" s="45">
        <v>10</v>
      </c>
      <c r="Q22" s="82"/>
      <c r="R22" s="78">
        <v>0</v>
      </c>
      <c r="S22" s="177"/>
    </row>
    <row r="23" spans="1:19" ht="18.75" customHeight="1">
      <c r="A23" s="70" t="s">
        <v>160</v>
      </c>
      <c r="B23" s="49">
        <v>51</v>
      </c>
      <c r="C23" s="24"/>
      <c r="D23" s="49">
        <v>0</v>
      </c>
      <c r="E23" s="24"/>
      <c r="F23" s="49">
        <v>0</v>
      </c>
      <c r="G23" s="24"/>
      <c r="H23" s="49">
        <v>257</v>
      </c>
      <c r="I23" s="24"/>
      <c r="J23" s="49">
        <v>249</v>
      </c>
      <c r="K23" s="107"/>
      <c r="L23" s="50">
        <v>51</v>
      </c>
      <c r="M23" s="167"/>
      <c r="N23" s="77">
        <v>1</v>
      </c>
      <c r="O23" s="107"/>
      <c r="P23" s="50">
        <v>-198</v>
      </c>
      <c r="Q23" s="167"/>
      <c r="R23" s="77">
        <v>-1</v>
      </c>
      <c r="S23" s="2"/>
    </row>
    <row r="24" spans="1:19" ht="18.75" customHeight="1">
      <c r="A24" s="73" t="s">
        <v>161</v>
      </c>
      <c r="B24" s="163">
        <v>6378</v>
      </c>
      <c r="C24" s="44"/>
      <c r="D24" s="163">
        <v>5911</v>
      </c>
      <c r="E24" s="44"/>
      <c r="F24" s="163">
        <v>5878</v>
      </c>
      <c r="G24" s="44"/>
      <c r="H24" s="163">
        <v>5333</v>
      </c>
      <c r="I24" s="44"/>
      <c r="J24" s="163">
        <v>5241</v>
      </c>
      <c r="K24" s="33"/>
      <c r="L24" s="45">
        <v>467</v>
      </c>
      <c r="M24" s="82"/>
      <c r="N24" s="78">
        <v>0.08</v>
      </c>
      <c r="O24" s="33"/>
      <c r="P24" s="45">
        <v>1137</v>
      </c>
      <c r="Q24" s="82"/>
      <c r="R24" s="78">
        <v>0.22</v>
      </c>
      <c r="S24" s="177"/>
    </row>
    <row r="25" spans="1:19" ht="18.75" customHeight="1">
      <c r="A25" s="199" t="s">
        <v>162</v>
      </c>
      <c r="B25" s="233">
        <v>179874</v>
      </c>
      <c r="C25" s="24"/>
      <c r="D25" s="233">
        <v>176719</v>
      </c>
      <c r="E25" s="24"/>
      <c r="F25" s="233">
        <v>165733</v>
      </c>
      <c r="G25" s="24"/>
      <c r="H25" s="233">
        <v>164362</v>
      </c>
      <c r="I25" s="24"/>
      <c r="J25" s="233">
        <v>162749</v>
      </c>
      <c r="K25" s="23"/>
      <c r="L25" s="234">
        <v>3155</v>
      </c>
      <c r="M25" s="167"/>
      <c r="N25" s="88">
        <v>0.02</v>
      </c>
      <c r="O25" s="23"/>
      <c r="P25" s="234">
        <v>17125</v>
      </c>
      <c r="Q25" s="167"/>
      <c r="R25" s="88">
        <v>0.11</v>
      </c>
      <c r="S25" s="2"/>
    </row>
    <row r="26" spans="1:19" ht="18.75" customHeight="1">
      <c r="A26" s="54" t="s">
        <v>163</v>
      </c>
      <c r="B26" s="44"/>
      <c r="C26" s="44"/>
      <c r="D26" s="44"/>
      <c r="E26" s="44"/>
      <c r="F26" s="44"/>
      <c r="G26" s="44"/>
      <c r="H26" s="33"/>
      <c r="I26" s="44"/>
      <c r="J26" s="33"/>
      <c r="K26" s="44"/>
      <c r="L26" s="235"/>
      <c r="M26" s="82"/>
      <c r="N26" s="82"/>
      <c r="O26" s="44"/>
      <c r="P26" s="236"/>
      <c r="Q26" s="82"/>
      <c r="R26" s="82"/>
      <c r="S26" s="177"/>
    </row>
    <row r="27" spans="1:19" ht="18.75" customHeight="1">
      <c r="A27" s="28" t="s">
        <v>164</v>
      </c>
      <c r="B27" s="24"/>
      <c r="C27" s="24"/>
      <c r="D27" s="24"/>
      <c r="E27" s="24"/>
      <c r="F27" s="24"/>
      <c r="G27" s="24"/>
      <c r="H27" s="24"/>
      <c r="I27" s="24"/>
      <c r="J27" s="24"/>
      <c r="K27" s="24"/>
      <c r="L27" s="237"/>
      <c r="M27" s="167"/>
      <c r="N27" s="167"/>
      <c r="O27" s="24"/>
      <c r="P27" s="238"/>
      <c r="Q27" s="167"/>
      <c r="R27" s="167"/>
      <c r="S27" s="2"/>
    </row>
    <row r="28" spans="1:19" ht="18.75" customHeight="1">
      <c r="A28" s="73" t="s">
        <v>165</v>
      </c>
      <c r="B28" s="32"/>
      <c r="C28" s="44"/>
      <c r="D28" s="32"/>
      <c r="E28" s="44"/>
      <c r="F28" s="32"/>
      <c r="G28" s="44"/>
      <c r="H28" s="32"/>
      <c r="I28" s="44"/>
      <c r="J28" s="32"/>
      <c r="K28" s="33"/>
      <c r="L28" s="239"/>
      <c r="M28" s="46"/>
      <c r="N28" s="35"/>
      <c r="O28" s="33"/>
      <c r="P28" s="240"/>
      <c r="Q28" s="46"/>
      <c r="R28" s="35"/>
      <c r="S28" s="177"/>
    </row>
    <row r="29" spans="1:19" ht="18.75" customHeight="1">
      <c r="A29" s="165" t="s">
        <v>166</v>
      </c>
      <c r="B29" s="158">
        <v>40545</v>
      </c>
      <c r="C29" s="241"/>
      <c r="D29" s="158">
        <v>32398</v>
      </c>
      <c r="E29" s="241"/>
      <c r="F29" s="158">
        <v>29233</v>
      </c>
      <c r="G29" s="241"/>
      <c r="H29" s="158">
        <v>29939</v>
      </c>
      <c r="I29" s="241"/>
      <c r="J29" s="158">
        <v>28192</v>
      </c>
      <c r="K29" s="23"/>
      <c r="L29" s="242">
        <v>8147</v>
      </c>
      <c r="M29" s="167"/>
      <c r="N29" s="88">
        <v>0.25</v>
      </c>
      <c r="O29" s="23"/>
      <c r="P29" s="242">
        <v>12353</v>
      </c>
      <c r="Q29" s="167"/>
      <c r="R29" s="88">
        <v>0.44</v>
      </c>
      <c r="S29" s="2"/>
    </row>
    <row r="30" spans="1:19" ht="18.75" customHeight="1">
      <c r="A30" s="211" t="s">
        <v>167</v>
      </c>
      <c r="B30" s="163">
        <v>103073</v>
      </c>
      <c r="C30" s="33"/>
      <c r="D30" s="163">
        <v>101077</v>
      </c>
      <c r="E30" s="33"/>
      <c r="F30" s="163">
        <v>96080</v>
      </c>
      <c r="G30" s="33"/>
      <c r="H30" s="163">
        <v>94775</v>
      </c>
      <c r="I30" s="33"/>
      <c r="J30" s="163">
        <v>95812</v>
      </c>
      <c r="K30" s="33"/>
      <c r="L30" s="243">
        <v>1996</v>
      </c>
      <c r="M30" s="82"/>
      <c r="N30" s="78">
        <v>0.02</v>
      </c>
      <c r="O30" s="33"/>
      <c r="P30" s="243">
        <v>7261</v>
      </c>
      <c r="Q30" s="82"/>
      <c r="R30" s="78">
        <v>0.08</v>
      </c>
      <c r="S30" s="177"/>
    </row>
    <row r="31" spans="1:19" ht="18.75" customHeight="1">
      <c r="A31" s="244" t="s">
        <v>168</v>
      </c>
      <c r="B31" s="49">
        <v>143618</v>
      </c>
      <c r="C31" s="23"/>
      <c r="D31" s="49">
        <v>133475</v>
      </c>
      <c r="E31" s="23"/>
      <c r="F31" s="49">
        <v>125313</v>
      </c>
      <c r="G31" s="23"/>
      <c r="H31" s="49">
        <v>124714</v>
      </c>
      <c r="I31" s="23"/>
      <c r="J31" s="49">
        <v>124004</v>
      </c>
      <c r="K31" s="23"/>
      <c r="L31" s="50">
        <v>10143</v>
      </c>
      <c r="M31" s="167"/>
      <c r="N31" s="79">
        <v>0.08</v>
      </c>
      <c r="O31" s="23"/>
      <c r="P31" s="50">
        <v>19614</v>
      </c>
      <c r="Q31" s="167"/>
      <c r="R31" s="79">
        <v>0.16</v>
      </c>
      <c r="S31" s="2"/>
    </row>
    <row r="32" spans="1:19" ht="18.75" customHeight="1">
      <c r="A32" s="73" t="s">
        <v>107</v>
      </c>
      <c r="B32" s="48">
        <v>255</v>
      </c>
      <c r="C32" s="33"/>
      <c r="D32" s="48">
        <v>1059</v>
      </c>
      <c r="E32" s="33"/>
      <c r="F32" s="48">
        <v>274</v>
      </c>
      <c r="G32" s="33"/>
      <c r="H32" s="48">
        <v>1077</v>
      </c>
      <c r="I32" s="33"/>
      <c r="J32" s="48">
        <v>1441</v>
      </c>
      <c r="K32" s="85"/>
      <c r="L32" s="45">
        <v>-804</v>
      </c>
      <c r="M32" s="82"/>
      <c r="N32" s="78">
        <v>-0.76</v>
      </c>
      <c r="O32" s="85"/>
      <c r="P32" s="45">
        <v>-1186</v>
      </c>
      <c r="Q32" s="82"/>
      <c r="R32" s="78">
        <v>-0.82</v>
      </c>
      <c r="S32" s="177"/>
    </row>
    <row r="33" spans="1:19" ht="18.75" customHeight="1">
      <c r="A33" s="70" t="s">
        <v>169</v>
      </c>
      <c r="B33" s="49">
        <v>198</v>
      </c>
      <c r="C33" s="23"/>
      <c r="D33" s="49">
        <v>234</v>
      </c>
      <c r="E33" s="23"/>
      <c r="F33" s="49">
        <v>120</v>
      </c>
      <c r="G33" s="23"/>
      <c r="H33" s="49">
        <v>161</v>
      </c>
      <c r="I33" s="23"/>
      <c r="J33" s="49">
        <v>106</v>
      </c>
      <c r="K33" s="107"/>
      <c r="L33" s="50">
        <v>-36</v>
      </c>
      <c r="M33" s="167"/>
      <c r="N33" s="79">
        <v>-0.15</v>
      </c>
      <c r="O33" s="107"/>
      <c r="P33" s="50">
        <v>92</v>
      </c>
      <c r="Q33" s="167"/>
      <c r="R33" s="79">
        <v>0.87</v>
      </c>
      <c r="S33" s="2"/>
    </row>
    <row r="34" spans="1:19" ht="18.75" customHeight="1">
      <c r="A34" s="73" t="s">
        <v>170</v>
      </c>
      <c r="B34" s="48">
        <v>709</v>
      </c>
      <c r="C34" s="33"/>
      <c r="D34" s="48">
        <v>782</v>
      </c>
      <c r="E34" s="33"/>
      <c r="F34" s="48">
        <v>866</v>
      </c>
      <c r="G34" s="33"/>
      <c r="H34" s="48">
        <v>752</v>
      </c>
      <c r="I34" s="33"/>
      <c r="J34" s="48">
        <v>767</v>
      </c>
      <c r="K34" s="85"/>
      <c r="L34" s="45">
        <v>-73</v>
      </c>
      <c r="M34" s="82"/>
      <c r="N34" s="78">
        <v>-0.09</v>
      </c>
      <c r="O34" s="85"/>
      <c r="P34" s="45">
        <v>-58</v>
      </c>
      <c r="Q34" s="82"/>
      <c r="R34" s="78">
        <v>-0.08</v>
      </c>
      <c r="S34" s="177"/>
    </row>
    <row r="35" spans="1:19" ht="18.75" customHeight="1">
      <c r="A35" s="70" t="s">
        <v>171</v>
      </c>
      <c r="B35" s="64"/>
      <c r="C35" s="23"/>
      <c r="D35" s="64"/>
      <c r="E35" s="23"/>
      <c r="F35" s="64"/>
      <c r="G35" s="23"/>
      <c r="H35" s="64"/>
      <c r="I35" s="23"/>
      <c r="J35" s="64"/>
      <c r="K35" s="107"/>
      <c r="L35" s="238"/>
      <c r="M35" s="167"/>
      <c r="N35" s="194"/>
      <c r="O35" s="107"/>
      <c r="P35" s="238"/>
      <c r="Q35" s="167"/>
      <c r="R35" s="194"/>
      <c r="S35" s="2"/>
    </row>
    <row r="36" spans="1:19" ht="18.75" customHeight="1">
      <c r="A36" s="211" t="s">
        <v>172</v>
      </c>
      <c r="B36" s="48">
        <v>6</v>
      </c>
      <c r="C36" s="33"/>
      <c r="D36" s="48">
        <v>8007</v>
      </c>
      <c r="E36" s="33"/>
      <c r="F36" s="48">
        <v>5008</v>
      </c>
      <c r="G36" s="33"/>
      <c r="H36" s="48">
        <v>3007</v>
      </c>
      <c r="I36" s="33"/>
      <c r="J36" s="48">
        <v>2258</v>
      </c>
      <c r="K36" s="85"/>
      <c r="L36" s="45">
        <v>-8001</v>
      </c>
      <c r="M36" s="82"/>
      <c r="N36" s="78">
        <v>-1</v>
      </c>
      <c r="O36" s="85"/>
      <c r="P36" s="45">
        <v>-2252</v>
      </c>
      <c r="Q36" s="82"/>
      <c r="R36" s="78">
        <v>-1</v>
      </c>
      <c r="S36" s="177"/>
    </row>
    <row r="37" spans="1:19" ht="18.75" customHeight="1">
      <c r="A37" s="165" t="s">
        <v>173</v>
      </c>
      <c r="B37" s="49">
        <v>7519</v>
      </c>
      <c r="C37" s="23"/>
      <c r="D37" s="49">
        <v>6775</v>
      </c>
      <c r="E37" s="23"/>
      <c r="F37" s="49">
        <v>7382</v>
      </c>
      <c r="G37" s="23"/>
      <c r="H37" s="49">
        <v>8143</v>
      </c>
      <c r="I37" s="23"/>
      <c r="J37" s="49">
        <v>7624</v>
      </c>
      <c r="K37" s="107"/>
      <c r="L37" s="50">
        <v>744</v>
      </c>
      <c r="M37" s="167"/>
      <c r="N37" s="79">
        <v>0.11</v>
      </c>
      <c r="O37" s="107"/>
      <c r="P37" s="50">
        <v>-105</v>
      </c>
      <c r="Q37" s="167"/>
      <c r="R37" s="79">
        <v>-0.01</v>
      </c>
      <c r="S37" s="2"/>
    </row>
    <row r="38" spans="1:19" ht="18.75" customHeight="1">
      <c r="A38" s="211" t="s">
        <v>174</v>
      </c>
      <c r="B38" s="163">
        <v>1677</v>
      </c>
      <c r="C38" s="33"/>
      <c r="D38" s="163">
        <v>1655</v>
      </c>
      <c r="E38" s="33"/>
      <c r="F38" s="163">
        <v>1657</v>
      </c>
      <c r="G38" s="33"/>
      <c r="H38" s="163">
        <v>1656</v>
      </c>
      <c r="I38" s="33"/>
      <c r="J38" s="163">
        <v>1656</v>
      </c>
      <c r="K38" s="33"/>
      <c r="L38" s="243">
        <v>22</v>
      </c>
      <c r="M38" s="82"/>
      <c r="N38" s="78">
        <v>0.01</v>
      </c>
      <c r="O38" s="33"/>
      <c r="P38" s="243">
        <v>21</v>
      </c>
      <c r="Q38" s="82"/>
      <c r="R38" s="78">
        <v>0.01</v>
      </c>
      <c r="S38" s="177"/>
    </row>
    <row r="39" spans="1:19" ht="18.75" customHeight="1">
      <c r="A39" s="244" t="s">
        <v>175</v>
      </c>
      <c r="B39" s="49">
        <v>9202</v>
      </c>
      <c r="C39" s="23"/>
      <c r="D39" s="49">
        <v>16437</v>
      </c>
      <c r="E39" s="23"/>
      <c r="F39" s="49">
        <v>14047</v>
      </c>
      <c r="G39" s="23"/>
      <c r="H39" s="49">
        <v>12806</v>
      </c>
      <c r="I39" s="23"/>
      <c r="J39" s="49">
        <v>11538</v>
      </c>
      <c r="K39" s="107"/>
      <c r="L39" s="50">
        <v>-7235</v>
      </c>
      <c r="M39" s="167"/>
      <c r="N39" s="79">
        <v>-0.44</v>
      </c>
      <c r="O39" s="107"/>
      <c r="P39" s="50">
        <v>-2336</v>
      </c>
      <c r="Q39" s="167"/>
      <c r="R39" s="79">
        <v>-0.2</v>
      </c>
      <c r="S39" s="2"/>
    </row>
    <row r="40" spans="1:19" ht="18.75" customHeight="1">
      <c r="A40" s="73" t="s">
        <v>176</v>
      </c>
      <c r="B40" s="48">
        <v>155</v>
      </c>
      <c r="C40" s="33"/>
      <c r="D40" s="48">
        <v>0</v>
      </c>
      <c r="E40" s="33"/>
      <c r="F40" s="48">
        <v>0</v>
      </c>
      <c r="G40" s="33"/>
      <c r="H40" s="48">
        <v>206</v>
      </c>
      <c r="I40" s="33"/>
      <c r="J40" s="48">
        <v>257</v>
      </c>
      <c r="K40" s="85"/>
      <c r="L40" s="45">
        <v>155</v>
      </c>
      <c r="M40" s="82"/>
      <c r="N40" s="99">
        <v>1</v>
      </c>
      <c r="O40" s="85"/>
      <c r="P40" s="45">
        <v>-102</v>
      </c>
      <c r="Q40" s="82"/>
      <c r="R40" s="99">
        <v>-1</v>
      </c>
      <c r="S40" s="177"/>
    </row>
    <row r="41" spans="1:19" ht="18.75" customHeight="1">
      <c r="A41" s="70" t="s">
        <v>177</v>
      </c>
      <c r="B41" s="40">
        <v>3319</v>
      </c>
      <c r="C41" s="23"/>
      <c r="D41" s="40">
        <v>2782</v>
      </c>
      <c r="E41" s="23"/>
      <c r="F41" s="49">
        <v>2912</v>
      </c>
      <c r="G41" s="23"/>
      <c r="H41" s="49">
        <v>2795</v>
      </c>
      <c r="I41" s="23"/>
      <c r="J41" s="49">
        <v>2619</v>
      </c>
      <c r="K41" s="107"/>
      <c r="L41" s="41">
        <v>537</v>
      </c>
      <c r="M41" s="167"/>
      <c r="N41" s="79">
        <v>0.19</v>
      </c>
      <c r="O41" s="107"/>
      <c r="P41" s="41">
        <v>700</v>
      </c>
      <c r="Q41" s="167"/>
      <c r="R41" s="79">
        <v>0.27</v>
      </c>
      <c r="S41" s="2"/>
    </row>
    <row r="42" spans="1:19" ht="18.75" customHeight="1">
      <c r="A42" s="192" t="s">
        <v>178</v>
      </c>
      <c r="B42" s="245">
        <v>157456</v>
      </c>
      <c r="C42" s="198"/>
      <c r="D42" s="245">
        <v>154769</v>
      </c>
      <c r="E42" s="198"/>
      <c r="F42" s="245">
        <v>143532</v>
      </c>
      <c r="G42" s="198"/>
      <c r="H42" s="245">
        <v>142511</v>
      </c>
      <c r="I42" s="198"/>
      <c r="J42" s="245">
        <v>140732</v>
      </c>
      <c r="K42" s="33"/>
      <c r="L42" s="45">
        <v>2687</v>
      </c>
      <c r="M42" s="82"/>
      <c r="N42" s="78">
        <v>0.02</v>
      </c>
      <c r="O42" s="33"/>
      <c r="P42" s="45">
        <v>16724</v>
      </c>
      <c r="Q42" s="82"/>
      <c r="R42" s="78">
        <v>0.12</v>
      </c>
      <c r="S42" s="177"/>
    </row>
    <row r="43" spans="1:19" ht="18.75" customHeight="1">
      <c r="A43" s="28" t="s">
        <v>179</v>
      </c>
      <c r="B43" s="23"/>
      <c r="C43" s="24"/>
      <c r="D43" s="23"/>
      <c r="E43" s="24"/>
      <c r="F43" s="23"/>
      <c r="G43" s="24"/>
      <c r="H43" s="23"/>
      <c r="I43" s="24"/>
      <c r="J43" s="23"/>
      <c r="K43" s="24"/>
      <c r="L43" s="237"/>
      <c r="M43" s="167"/>
      <c r="N43" s="167"/>
      <c r="O43" s="24"/>
      <c r="P43" s="237"/>
      <c r="Q43" s="167"/>
      <c r="R43" s="167"/>
      <c r="S43" s="2"/>
    </row>
    <row r="44" spans="1:19" ht="18.75" customHeight="1">
      <c r="A44" s="73" t="s">
        <v>180</v>
      </c>
      <c r="B44" s="33"/>
      <c r="C44" s="44"/>
      <c r="D44" s="33"/>
      <c r="E44" s="44"/>
      <c r="F44" s="33"/>
      <c r="G44" s="44"/>
      <c r="H44" s="33"/>
      <c r="I44" s="44"/>
      <c r="J44" s="33"/>
      <c r="K44" s="33"/>
      <c r="L44" s="86"/>
      <c r="M44" s="33"/>
      <c r="N44" s="33"/>
      <c r="O44" s="33"/>
      <c r="P44" s="86"/>
      <c r="Q44" s="33"/>
      <c r="R44" s="33"/>
      <c r="S44" s="177"/>
    </row>
    <row r="45" spans="1:19" ht="18.75" customHeight="1">
      <c r="A45" s="165" t="s">
        <v>181</v>
      </c>
      <c r="B45" s="49">
        <v>1965</v>
      </c>
      <c r="C45" s="24"/>
      <c r="D45" s="49">
        <v>1570</v>
      </c>
      <c r="E45" s="24"/>
      <c r="F45" s="49">
        <v>1570</v>
      </c>
      <c r="G45" s="24"/>
      <c r="H45" s="49">
        <v>1133</v>
      </c>
      <c r="I45" s="24"/>
      <c r="J45" s="49">
        <v>1133</v>
      </c>
      <c r="K45" s="23"/>
      <c r="L45" s="50">
        <v>395</v>
      </c>
      <c r="M45" s="64"/>
      <c r="N45" s="79">
        <v>0.25</v>
      </c>
      <c r="O45" s="23"/>
      <c r="P45" s="50">
        <v>832</v>
      </c>
      <c r="Q45" s="23"/>
      <c r="R45" s="79">
        <v>0.73</v>
      </c>
      <c r="S45" s="2"/>
    </row>
    <row r="46" spans="1:19" ht="18.75" customHeight="1">
      <c r="A46" s="73" t="s">
        <v>182</v>
      </c>
      <c r="B46" s="44"/>
      <c r="C46" s="44"/>
      <c r="D46" s="44"/>
      <c r="E46" s="44"/>
      <c r="F46" s="44"/>
      <c r="G46" s="44"/>
      <c r="H46" s="44"/>
      <c r="I46" s="44"/>
      <c r="J46" s="44"/>
      <c r="K46" s="44"/>
      <c r="L46" s="235"/>
      <c r="M46" s="83"/>
      <c r="N46" s="83"/>
      <c r="O46" s="44"/>
      <c r="P46" s="235"/>
      <c r="Q46" s="82"/>
      <c r="R46" s="94"/>
      <c r="S46" s="177"/>
    </row>
    <row r="47" spans="1:19" ht="16.350000000000001" customHeight="1">
      <c r="A47" s="165" t="s">
        <v>183</v>
      </c>
      <c r="B47" s="49">
        <v>6</v>
      </c>
      <c r="C47" s="24"/>
      <c r="D47" s="49">
        <v>6</v>
      </c>
      <c r="E47" s="24"/>
      <c r="F47" s="49">
        <v>6</v>
      </c>
      <c r="G47" s="24"/>
      <c r="H47" s="49">
        <v>6</v>
      </c>
      <c r="I47" s="24"/>
      <c r="J47" s="49">
        <v>6</v>
      </c>
      <c r="K47" s="23"/>
      <c r="L47" s="50">
        <v>0</v>
      </c>
      <c r="M47" s="64"/>
      <c r="N47" s="77">
        <v>0</v>
      </c>
      <c r="O47" s="23"/>
      <c r="P47" s="50">
        <v>0</v>
      </c>
      <c r="Q47" s="23"/>
      <c r="R47" s="77">
        <v>0</v>
      </c>
      <c r="S47" s="2"/>
    </row>
    <row r="48" spans="1:19" ht="18.75" customHeight="1">
      <c r="A48" s="73" t="s">
        <v>184</v>
      </c>
      <c r="B48" s="48">
        <v>18908</v>
      </c>
      <c r="C48" s="44"/>
      <c r="D48" s="48">
        <v>18901</v>
      </c>
      <c r="E48" s="44"/>
      <c r="F48" s="48">
        <v>18891</v>
      </c>
      <c r="G48" s="44"/>
      <c r="H48" s="48">
        <v>18876</v>
      </c>
      <c r="I48" s="44"/>
      <c r="J48" s="48">
        <v>18860</v>
      </c>
      <c r="K48" s="85"/>
      <c r="L48" s="45">
        <v>7</v>
      </c>
      <c r="M48" s="75"/>
      <c r="N48" s="78">
        <v>0</v>
      </c>
      <c r="O48" s="85"/>
      <c r="P48" s="45">
        <v>48</v>
      </c>
      <c r="Q48" s="82"/>
      <c r="R48" s="78">
        <v>0</v>
      </c>
      <c r="S48" s="177"/>
    </row>
    <row r="49" spans="1:19" ht="18.75" customHeight="1">
      <c r="A49" s="70" t="s">
        <v>185</v>
      </c>
      <c r="B49" s="49">
        <v>6068</v>
      </c>
      <c r="C49" s="24"/>
      <c r="D49" s="49">
        <v>6011</v>
      </c>
      <c r="E49" s="24"/>
      <c r="F49" s="49">
        <v>6498</v>
      </c>
      <c r="G49" s="24"/>
      <c r="H49" s="49">
        <v>6229</v>
      </c>
      <c r="I49" s="24"/>
      <c r="J49" s="49">
        <v>5959</v>
      </c>
      <c r="K49" s="107"/>
      <c r="L49" s="50">
        <v>57</v>
      </c>
      <c r="M49" s="167"/>
      <c r="N49" s="79">
        <v>0.01</v>
      </c>
      <c r="O49" s="107"/>
      <c r="P49" s="50">
        <v>109</v>
      </c>
      <c r="Q49" s="167"/>
      <c r="R49" s="79">
        <v>0.02</v>
      </c>
      <c r="S49" s="2"/>
    </row>
    <row r="50" spans="1:19" ht="18.75" customHeight="1">
      <c r="A50" s="73" t="s">
        <v>186</v>
      </c>
      <c r="B50" s="48">
        <v>-4623</v>
      </c>
      <c r="C50" s="44"/>
      <c r="D50" s="48">
        <v>-4623</v>
      </c>
      <c r="E50" s="44"/>
      <c r="F50" s="48">
        <v>-4353</v>
      </c>
      <c r="G50" s="44"/>
      <c r="H50" s="48">
        <v>-3953</v>
      </c>
      <c r="I50" s="44"/>
      <c r="J50" s="48">
        <v>-3453</v>
      </c>
      <c r="K50" s="85"/>
      <c r="L50" s="45">
        <v>0</v>
      </c>
      <c r="M50" s="246"/>
      <c r="N50" s="99">
        <v>0</v>
      </c>
      <c r="O50" s="85"/>
      <c r="P50" s="45">
        <v>-1170</v>
      </c>
      <c r="Q50" s="82"/>
      <c r="R50" s="78">
        <v>-0.34</v>
      </c>
      <c r="S50" s="177"/>
    </row>
    <row r="51" spans="1:19" ht="18.75" customHeight="1">
      <c r="A51" s="70" t="s">
        <v>187</v>
      </c>
      <c r="B51" s="40">
        <v>94</v>
      </c>
      <c r="C51" s="24"/>
      <c r="D51" s="40">
        <v>85</v>
      </c>
      <c r="E51" s="24"/>
      <c r="F51" s="49">
        <v>-411</v>
      </c>
      <c r="G51" s="24"/>
      <c r="H51" s="49">
        <v>-440</v>
      </c>
      <c r="I51" s="24"/>
      <c r="J51" s="49">
        <v>-488</v>
      </c>
      <c r="K51" s="107"/>
      <c r="L51" s="50">
        <v>9</v>
      </c>
      <c r="M51" s="167"/>
      <c r="N51" s="79">
        <v>0.11</v>
      </c>
      <c r="O51" s="107"/>
      <c r="P51" s="50">
        <v>582</v>
      </c>
      <c r="Q51" s="167"/>
      <c r="R51" s="39" t="s">
        <v>38</v>
      </c>
      <c r="S51" s="2"/>
    </row>
    <row r="52" spans="1:19" ht="18.75" customHeight="1">
      <c r="A52" s="192" t="s">
        <v>188</v>
      </c>
      <c r="B52" s="245">
        <v>22418</v>
      </c>
      <c r="C52" s="44"/>
      <c r="D52" s="245">
        <v>21950</v>
      </c>
      <c r="E52" s="44"/>
      <c r="F52" s="245">
        <v>22201</v>
      </c>
      <c r="G52" s="44"/>
      <c r="H52" s="245">
        <v>21851</v>
      </c>
      <c r="I52" s="44"/>
      <c r="J52" s="245">
        <v>22017</v>
      </c>
      <c r="K52" s="33"/>
      <c r="L52" s="247">
        <v>468</v>
      </c>
      <c r="M52" s="82"/>
      <c r="N52" s="78">
        <v>0.02</v>
      </c>
      <c r="O52" s="33"/>
      <c r="P52" s="247">
        <v>401</v>
      </c>
      <c r="Q52" s="82"/>
      <c r="R52" s="78">
        <v>0.02</v>
      </c>
      <c r="S52" s="177"/>
    </row>
    <row r="53" spans="1:19" ht="18.75" customHeight="1">
      <c r="A53" s="199" t="s">
        <v>189</v>
      </c>
      <c r="B53" s="233">
        <v>179874</v>
      </c>
      <c r="C53" s="24"/>
      <c r="D53" s="233">
        <v>176719</v>
      </c>
      <c r="E53" s="24"/>
      <c r="F53" s="233">
        <v>165733</v>
      </c>
      <c r="G53" s="24"/>
      <c r="H53" s="233">
        <v>164362</v>
      </c>
      <c r="I53" s="24"/>
      <c r="J53" s="233">
        <v>162749</v>
      </c>
      <c r="K53" s="23"/>
      <c r="L53" s="112">
        <v>3155</v>
      </c>
      <c r="M53" s="167"/>
      <c r="N53" s="79">
        <v>0.02</v>
      </c>
      <c r="O53" s="23"/>
      <c r="P53" s="112">
        <v>17125</v>
      </c>
      <c r="Q53" s="167"/>
      <c r="R53" s="79">
        <v>0.11</v>
      </c>
      <c r="S53" s="2"/>
    </row>
    <row r="54" spans="1:19" ht="18.75" customHeight="1">
      <c r="A54" s="70" t="s">
        <v>190</v>
      </c>
      <c r="B54" s="161">
        <v>13716</v>
      </c>
      <c r="C54" s="159"/>
      <c r="D54" s="161">
        <v>13639</v>
      </c>
      <c r="E54" s="159"/>
      <c r="F54" s="161">
        <v>13893</v>
      </c>
      <c r="G54" s="159"/>
      <c r="H54" s="161">
        <v>13976</v>
      </c>
      <c r="I54" s="159"/>
      <c r="J54" s="161">
        <v>14141</v>
      </c>
      <c r="K54" s="159"/>
      <c r="L54" s="106">
        <v>77</v>
      </c>
      <c r="M54" s="26"/>
      <c r="N54" s="36">
        <v>0.01</v>
      </c>
      <c r="O54" s="159"/>
      <c r="P54" s="106">
        <v>-425</v>
      </c>
      <c r="Q54" s="26"/>
      <c r="R54" s="36">
        <v>-0.03</v>
      </c>
      <c r="S54" s="2"/>
    </row>
    <row r="55" spans="1:19" ht="18.75" customHeight="1">
      <c r="A55" s="662" t="s">
        <v>191</v>
      </c>
      <c r="B55" s="663"/>
      <c r="C55" s="663"/>
      <c r="D55" s="663"/>
      <c r="E55" s="663"/>
      <c r="F55" s="663"/>
      <c r="G55" s="663"/>
      <c r="H55" s="663"/>
      <c r="I55" s="663"/>
      <c r="J55" s="663"/>
      <c r="K55" s="663"/>
      <c r="L55" s="663"/>
      <c r="M55" s="663"/>
      <c r="N55" s="663"/>
      <c r="O55" s="663"/>
      <c r="P55" s="663"/>
      <c r="Q55" s="663"/>
      <c r="R55" s="663"/>
      <c r="S55" s="2"/>
    </row>
    <row r="56" spans="1:19" ht="18.75" customHeight="1">
      <c r="A56" s="160"/>
      <c r="B56" s="176"/>
      <c r="C56" s="2"/>
      <c r="D56" s="2"/>
      <c r="E56" s="2"/>
      <c r="F56" s="2"/>
      <c r="G56" s="2"/>
      <c r="H56" s="2"/>
      <c r="I56" s="2"/>
      <c r="J56" s="2"/>
      <c r="K56" s="2"/>
      <c r="L56" s="2"/>
      <c r="M56" s="2"/>
      <c r="N56" s="2"/>
      <c r="O56" s="2"/>
      <c r="P56" s="2"/>
      <c r="Q56" s="2"/>
      <c r="R56" s="2"/>
      <c r="S56" s="2"/>
    </row>
    <row r="57" spans="1:19" ht="18.75" customHeight="1"/>
    <row r="58" spans="1:19" ht="18.75" customHeight="1"/>
    <row r="59" spans="1:19" ht="18.75" customHeight="1"/>
    <row r="60" spans="1:19" ht="18.75" customHeight="1"/>
    <row r="61" spans="1:19" ht="18.75" customHeight="1"/>
    <row r="62" spans="1:19" ht="18.75" customHeight="1"/>
    <row r="63" spans="1:19" ht="18.75" customHeight="1"/>
    <row r="64" spans="1:19"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sheetData>
  <mergeCells count="7">
    <mergeCell ref="A55:R55"/>
    <mergeCell ref="A1:R1"/>
    <mergeCell ref="A2:R2"/>
    <mergeCell ref="B4:J4"/>
    <mergeCell ref="L4:R4"/>
    <mergeCell ref="L5:N5"/>
    <mergeCell ref="P5:R5"/>
  </mergeCell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A4" zoomScale="80" zoomScaleNormal="80" workbookViewId="0">
      <selection activeCell="A25" sqref="A25"/>
    </sheetView>
  </sheetViews>
  <sheetFormatPr defaultColWidth="21.5" defaultRowHeight="12.75"/>
  <cols>
    <col min="1" max="1" width="42.1640625" bestFit="1" customWidth="1"/>
    <col min="2" max="2" width="11.6640625" bestFit="1" customWidth="1"/>
    <col min="3" max="3" width="0.6640625" customWidth="1"/>
    <col min="4" max="4" width="11.6640625" bestFit="1" customWidth="1"/>
    <col min="5" max="5" width="0.6640625" customWidth="1"/>
    <col min="6" max="6" width="11.6640625" bestFit="1" customWidth="1"/>
    <col min="7" max="7" width="0.6640625" customWidth="1"/>
    <col min="8" max="8" width="11.6640625" bestFit="1" customWidth="1"/>
    <col min="9" max="9" width="0.6640625" customWidth="1"/>
    <col min="10" max="10" width="11.6640625" bestFit="1" customWidth="1"/>
    <col min="11" max="11" width="0.6640625" customWidth="1"/>
    <col min="12" max="12" width="10.6640625" bestFit="1" customWidth="1"/>
    <col min="13" max="13" width="0.6640625" customWidth="1"/>
    <col min="14" max="14" width="6.1640625" bestFit="1" customWidth="1"/>
    <col min="15" max="15" width="0.6640625" customWidth="1"/>
    <col min="16" max="16" width="11.33203125" bestFit="1" customWidth="1"/>
    <col min="17" max="17" width="0.6640625" customWidth="1"/>
    <col min="18" max="18" width="7.1640625" bestFit="1" customWidth="1"/>
    <col min="19" max="19" width="0.6640625" customWidth="1"/>
    <col min="20" max="20" width="10.6640625" customWidth="1"/>
  </cols>
  <sheetData>
    <row r="1" spans="1:20">
      <c r="A1" s="664" t="s">
        <v>193</v>
      </c>
      <c r="B1" s="641"/>
      <c r="C1" s="641"/>
      <c r="D1" s="641"/>
      <c r="E1" s="641"/>
      <c r="F1" s="641"/>
      <c r="G1" s="641"/>
      <c r="H1" s="641"/>
      <c r="I1" s="641"/>
      <c r="J1" s="641"/>
      <c r="K1" s="641"/>
      <c r="L1" s="641"/>
      <c r="M1" s="641"/>
      <c r="N1" s="641"/>
      <c r="O1" s="641"/>
      <c r="P1" s="641"/>
      <c r="Q1" s="641"/>
      <c r="R1" s="641"/>
      <c r="S1" s="641"/>
      <c r="T1" s="15"/>
    </row>
    <row r="2" spans="1:20">
      <c r="A2" s="665" t="s">
        <v>194</v>
      </c>
      <c r="B2" s="641"/>
      <c r="C2" s="641"/>
      <c r="D2" s="641"/>
      <c r="E2" s="641"/>
      <c r="F2" s="641"/>
      <c r="G2" s="641"/>
      <c r="H2" s="641"/>
      <c r="I2" s="641"/>
      <c r="J2" s="641"/>
      <c r="K2" s="661"/>
      <c r="L2" s="661"/>
      <c r="M2" s="661"/>
      <c r="N2" s="661"/>
      <c r="O2" s="661"/>
      <c r="P2" s="661"/>
      <c r="Q2" s="661"/>
      <c r="R2" s="661"/>
      <c r="S2" s="661"/>
      <c r="T2" s="15"/>
    </row>
    <row r="3" spans="1:20">
      <c r="A3" s="224" t="s">
        <v>136</v>
      </c>
      <c r="B3" s="649" t="s">
        <v>137</v>
      </c>
      <c r="C3" s="666"/>
      <c r="D3" s="650"/>
      <c r="E3" s="666"/>
      <c r="F3" s="650"/>
      <c r="G3" s="651" t="s">
        <v>21</v>
      </c>
      <c r="H3" s="650"/>
      <c r="I3" s="651" t="s">
        <v>21</v>
      </c>
      <c r="J3" s="650"/>
      <c r="K3" s="18"/>
      <c r="L3" s="649" t="s">
        <v>138</v>
      </c>
      <c r="M3" s="650"/>
      <c r="N3" s="650"/>
      <c r="O3" s="650"/>
      <c r="P3" s="650"/>
      <c r="Q3" s="650"/>
      <c r="R3" s="650"/>
      <c r="S3" s="19" t="s">
        <v>21</v>
      </c>
      <c r="T3" s="184" t="s">
        <v>21</v>
      </c>
    </row>
    <row r="4" spans="1:20" ht="22.5">
      <c r="A4" s="22"/>
      <c r="B4" s="21" t="s">
        <v>139</v>
      </c>
      <c r="C4" s="159"/>
      <c r="D4" s="21" t="s">
        <v>140</v>
      </c>
      <c r="E4" s="249"/>
      <c r="F4" s="21" t="s">
        <v>141</v>
      </c>
      <c r="G4" s="249"/>
      <c r="H4" s="21" t="s">
        <v>142</v>
      </c>
      <c r="I4" s="249"/>
      <c r="J4" s="21" t="s">
        <v>143</v>
      </c>
      <c r="K4" s="18"/>
      <c r="L4" s="667">
        <v>43921</v>
      </c>
      <c r="M4" s="650"/>
      <c r="N4" s="650"/>
      <c r="O4" s="20" t="s">
        <v>21</v>
      </c>
      <c r="P4" s="667">
        <v>43646</v>
      </c>
      <c r="Q4" s="657"/>
      <c r="R4" s="657"/>
      <c r="S4" s="19" t="s">
        <v>21</v>
      </c>
      <c r="T4" s="184" t="s">
        <v>21</v>
      </c>
    </row>
    <row r="5" spans="1:20">
      <c r="A5" s="22"/>
      <c r="B5" s="23"/>
      <c r="C5" s="23"/>
      <c r="D5" s="23"/>
      <c r="E5" s="23"/>
      <c r="F5" s="23"/>
      <c r="G5" s="23"/>
      <c r="H5" s="23"/>
      <c r="I5" s="23"/>
      <c r="J5" s="23"/>
      <c r="K5" s="23"/>
      <c r="L5" s="17" t="s">
        <v>31</v>
      </c>
      <c r="M5" s="250"/>
      <c r="N5" s="17" t="s">
        <v>32</v>
      </c>
      <c r="O5" s="23"/>
      <c r="P5" s="21" t="s">
        <v>31</v>
      </c>
      <c r="Q5" s="251"/>
      <c r="R5" s="21" t="s">
        <v>32</v>
      </c>
      <c r="S5" s="23"/>
      <c r="T5" s="248"/>
    </row>
    <row r="6" spans="1:20">
      <c r="A6" s="54" t="s">
        <v>195</v>
      </c>
      <c r="B6" s="32"/>
      <c r="C6" s="32"/>
      <c r="D6" s="32"/>
      <c r="E6" s="32"/>
      <c r="F6" s="32"/>
      <c r="G6" s="32"/>
      <c r="H6" s="32"/>
      <c r="I6" s="32"/>
      <c r="J6" s="32"/>
      <c r="K6" s="32"/>
      <c r="L6" s="32"/>
      <c r="M6" s="32"/>
      <c r="N6" s="32"/>
      <c r="O6" s="32"/>
      <c r="P6" s="32"/>
      <c r="Q6" s="32"/>
      <c r="R6" s="32"/>
      <c r="S6" s="32"/>
      <c r="T6" s="252"/>
    </row>
    <row r="7" spans="1:20">
      <c r="A7" s="165" t="s">
        <v>87</v>
      </c>
      <c r="B7" s="158">
        <v>48017</v>
      </c>
      <c r="C7" s="159"/>
      <c r="D7" s="158">
        <v>49092</v>
      </c>
      <c r="E7" s="159"/>
      <c r="F7" s="158">
        <v>41479</v>
      </c>
      <c r="G7" s="159"/>
      <c r="H7" s="158">
        <v>41356</v>
      </c>
      <c r="I7" s="159"/>
      <c r="J7" s="158">
        <v>41156</v>
      </c>
      <c r="K7" s="159"/>
      <c r="L7" s="158">
        <v>-1075</v>
      </c>
      <c r="M7" s="29"/>
      <c r="N7" s="88">
        <v>-0.02</v>
      </c>
      <c r="O7" s="162"/>
      <c r="P7" s="158">
        <v>6861</v>
      </c>
      <c r="Q7" s="29"/>
      <c r="R7" s="88">
        <v>0.17</v>
      </c>
      <c r="S7" s="159"/>
      <c r="T7" s="253"/>
    </row>
    <row r="8" spans="1:20">
      <c r="A8" s="211" t="s">
        <v>196</v>
      </c>
      <c r="B8" s="48">
        <v>14485</v>
      </c>
      <c r="C8" s="32"/>
      <c r="D8" s="48">
        <v>14502</v>
      </c>
      <c r="E8" s="32"/>
      <c r="F8" s="48">
        <v>13522</v>
      </c>
      <c r="G8" s="32"/>
      <c r="H8" s="48">
        <v>12820</v>
      </c>
      <c r="I8" s="32"/>
      <c r="J8" s="48">
        <v>13123</v>
      </c>
      <c r="K8" s="32"/>
      <c r="L8" s="31">
        <v>-17</v>
      </c>
      <c r="M8" s="46"/>
      <c r="N8" s="78">
        <v>0</v>
      </c>
      <c r="O8" s="254"/>
      <c r="P8" s="31">
        <v>1362</v>
      </c>
      <c r="Q8" s="46"/>
      <c r="R8" s="78">
        <v>0.1</v>
      </c>
      <c r="S8" s="32"/>
      <c r="T8" s="252"/>
    </row>
    <row r="9" spans="1:20">
      <c r="A9" s="165" t="s">
        <v>197</v>
      </c>
      <c r="B9" s="40">
        <v>2428</v>
      </c>
      <c r="C9" s="159"/>
      <c r="D9" s="40">
        <v>2438</v>
      </c>
      <c r="E9" s="159"/>
      <c r="F9" s="40">
        <v>2537</v>
      </c>
      <c r="G9" s="159"/>
      <c r="H9" s="40">
        <v>2557</v>
      </c>
      <c r="I9" s="159"/>
      <c r="J9" s="40">
        <v>2684</v>
      </c>
      <c r="K9" s="159"/>
      <c r="L9" s="158">
        <v>-10</v>
      </c>
      <c r="M9" s="29"/>
      <c r="N9" s="79">
        <v>0</v>
      </c>
      <c r="O9" s="162"/>
      <c r="P9" s="158">
        <v>-256</v>
      </c>
      <c r="Q9" s="29"/>
      <c r="R9" s="79">
        <v>-0.1</v>
      </c>
      <c r="S9" s="159"/>
      <c r="T9" s="253"/>
    </row>
    <row r="10" spans="1:20">
      <c r="A10" s="255" t="s">
        <v>198</v>
      </c>
      <c r="B10" s="193">
        <v>64930</v>
      </c>
      <c r="C10" s="32"/>
      <c r="D10" s="193">
        <v>66032</v>
      </c>
      <c r="E10" s="32"/>
      <c r="F10" s="193">
        <v>57538</v>
      </c>
      <c r="G10" s="32"/>
      <c r="H10" s="193">
        <v>56733</v>
      </c>
      <c r="I10" s="32"/>
      <c r="J10" s="193">
        <v>56963</v>
      </c>
      <c r="K10" s="32"/>
      <c r="L10" s="256">
        <v>-1102</v>
      </c>
      <c r="M10" s="46"/>
      <c r="N10" s="78">
        <v>-0.02</v>
      </c>
      <c r="O10" s="254"/>
      <c r="P10" s="256">
        <v>7967</v>
      </c>
      <c r="Q10" s="46"/>
      <c r="R10" s="78">
        <v>0.14000000000000001</v>
      </c>
      <c r="S10" s="32"/>
      <c r="T10" s="252"/>
    </row>
    <row r="11" spans="1:20">
      <c r="A11" s="165" t="s">
        <v>199</v>
      </c>
      <c r="B11" s="166">
        <v>19245</v>
      </c>
      <c r="C11" s="159"/>
      <c r="D11" s="166">
        <v>18721</v>
      </c>
      <c r="E11" s="159"/>
      <c r="F11" s="49">
        <v>19083</v>
      </c>
      <c r="G11" s="159"/>
      <c r="H11" s="49">
        <v>19699</v>
      </c>
      <c r="I11" s="159"/>
      <c r="J11" s="49">
        <v>19192</v>
      </c>
      <c r="K11" s="159"/>
      <c r="L11" s="158">
        <v>524</v>
      </c>
      <c r="M11" s="29"/>
      <c r="N11" s="79">
        <v>0.03</v>
      </c>
      <c r="O11" s="162"/>
      <c r="P11" s="158">
        <v>53</v>
      </c>
      <c r="Q11" s="29"/>
      <c r="R11" s="79">
        <v>0</v>
      </c>
      <c r="S11" s="159"/>
      <c r="T11" s="253"/>
    </row>
    <row r="12" spans="1:20">
      <c r="A12" s="211" t="s">
        <v>200</v>
      </c>
      <c r="B12" s="48">
        <v>12541</v>
      </c>
      <c r="C12" s="32"/>
      <c r="D12" s="48">
        <v>12992</v>
      </c>
      <c r="E12" s="32"/>
      <c r="F12" s="48">
        <v>13154</v>
      </c>
      <c r="G12" s="32"/>
      <c r="H12" s="48">
        <v>13423</v>
      </c>
      <c r="I12" s="32"/>
      <c r="J12" s="48">
        <v>13640</v>
      </c>
      <c r="K12" s="32"/>
      <c r="L12" s="31">
        <v>-451</v>
      </c>
      <c r="M12" s="46"/>
      <c r="N12" s="78">
        <v>-0.03</v>
      </c>
      <c r="O12" s="254"/>
      <c r="P12" s="31">
        <v>-1099</v>
      </c>
      <c r="Q12" s="46"/>
      <c r="R12" s="78">
        <v>-0.08</v>
      </c>
      <c r="S12" s="32"/>
      <c r="T12" s="252"/>
    </row>
    <row r="13" spans="1:20">
      <c r="A13" s="165" t="s">
        <v>201</v>
      </c>
      <c r="B13" s="49">
        <v>12028</v>
      </c>
      <c r="C13" s="159"/>
      <c r="D13" s="49">
        <v>12157</v>
      </c>
      <c r="E13" s="159"/>
      <c r="F13" s="49">
        <v>12120</v>
      </c>
      <c r="G13" s="159"/>
      <c r="H13" s="49">
        <v>12070</v>
      </c>
      <c r="I13" s="159"/>
      <c r="J13" s="49">
        <v>12000</v>
      </c>
      <c r="K13" s="159"/>
      <c r="L13" s="158">
        <v>-129</v>
      </c>
      <c r="M13" s="29"/>
      <c r="N13" s="79">
        <v>-0.01</v>
      </c>
      <c r="O13" s="162"/>
      <c r="P13" s="158">
        <v>28</v>
      </c>
      <c r="Q13" s="29"/>
      <c r="R13" s="79">
        <v>0</v>
      </c>
      <c r="S13" s="159"/>
      <c r="T13" s="253"/>
    </row>
    <row r="14" spans="1:20">
      <c r="A14" s="211" t="s">
        <v>202</v>
      </c>
      <c r="B14" s="48">
        <v>10591</v>
      </c>
      <c r="C14" s="44"/>
      <c r="D14" s="48">
        <v>10887</v>
      </c>
      <c r="E14" s="44"/>
      <c r="F14" s="48">
        <v>10347</v>
      </c>
      <c r="G14" s="44"/>
      <c r="H14" s="48">
        <v>9729</v>
      </c>
      <c r="I14" s="44"/>
      <c r="J14" s="48">
        <v>9305</v>
      </c>
      <c r="K14" s="44"/>
      <c r="L14" s="31">
        <v>-296</v>
      </c>
      <c r="M14" s="46"/>
      <c r="N14" s="78">
        <v>-0.03</v>
      </c>
      <c r="O14" s="254"/>
      <c r="P14" s="31">
        <v>1286</v>
      </c>
      <c r="Q14" s="46"/>
      <c r="R14" s="78">
        <v>0.14000000000000001</v>
      </c>
      <c r="S14" s="32"/>
      <c r="T14" s="252"/>
    </row>
    <row r="15" spans="1:20">
      <c r="A15" s="165" t="s">
        <v>203</v>
      </c>
      <c r="B15" s="49">
        <v>6378</v>
      </c>
      <c r="C15" s="159"/>
      <c r="D15" s="49">
        <v>6739</v>
      </c>
      <c r="E15" s="159"/>
      <c r="F15" s="49">
        <v>6846</v>
      </c>
      <c r="G15" s="159"/>
      <c r="H15" s="49">
        <v>6226</v>
      </c>
      <c r="I15" s="159"/>
      <c r="J15" s="49">
        <v>5738</v>
      </c>
      <c r="K15" s="159"/>
      <c r="L15" s="158">
        <v>-361</v>
      </c>
      <c r="M15" s="29"/>
      <c r="N15" s="79">
        <v>-0.05</v>
      </c>
      <c r="O15" s="162"/>
      <c r="P15" s="158">
        <v>640</v>
      </c>
      <c r="Q15" s="29"/>
      <c r="R15" s="79">
        <v>0.11</v>
      </c>
      <c r="S15" s="159"/>
      <c r="T15" s="253"/>
    </row>
    <row r="16" spans="1:20">
      <c r="A16" s="255" t="s">
        <v>204</v>
      </c>
      <c r="B16" s="193">
        <v>60783</v>
      </c>
      <c r="C16" s="32"/>
      <c r="D16" s="193">
        <v>61496</v>
      </c>
      <c r="E16" s="32"/>
      <c r="F16" s="193">
        <v>61550</v>
      </c>
      <c r="G16" s="32"/>
      <c r="H16" s="193">
        <v>61147</v>
      </c>
      <c r="I16" s="32"/>
      <c r="J16" s="193">
        <v>59875</v>
      </c>
      <c r="K16" s="32"/>
      <c r="L16" s="256">
        <v>-713</v>
      </c>
      <c r="M16" s="46"/>
      <c r="N16" s="78">
        <v>-0.01</v>
      </c>
      <c r="O16" s="254"/>
      <c r="P16" s="256">
        <v>908</v>
      </c>
      <c r="Q16" s="46"/>
      <c r="R16" s="78">
        <v>0.02</v>
      </c>
      <c r="S16" s="32"/>
      <c r="T16" s="252"/>
    </row>
    <row r="17" spans="1:20" ht="13.5" thickBot="1">
      <c r="A17" s="257" t="s">
        <v>89</v>
      </c>
      <c r="B17" s="258">
        <v>125713</v>
      </c>
      <c r="C17" s="159"/>
      <c r="D17" s="258">
        <v>127528</v>
      </c>
      <c r="E17" s="159"/>
      <c r="F17" s="258">
        <v>119088</v>
      </c>
      <c r="G17" s="159"/>
      <c r="H17" s="258">
        <v>117880</v>
      </c>
      <c r="I17" s="159"/>
      <c r="J17" s="258">
        <v>116838</v>
      </c>
      <c r="K17" s="159"/>
      <c r="L17" s="258">
        <v>-1815</v>
      </c>
      <c r="M17" s="162"/>
      <c r="N17" s="88">
        <v>-0.01</v>
      </c>
      <c r="O17" s="162"/>
      <c r="P17" s="258">
        <v>8875</v>
      </c>
      <c r="Q17" s="162"/>
      <c r="R17" s="88">
        <v>0.08</v>
      </c>
      <c r="S17" s="159"/>
      <c r="T17" s="253"/>
    </row>
    <row r="18" spans="1:20" ht="13.5" thickTop="1">
      <c r="A18" s="116"/>
      <c r="B18" s="32"/>
      <c r="C18" s="32"/>
      <c r="D18" s="32"/>
      <c r="E18" s="32"/>
      <c r="F18" s="32"/>
      <c r="G18" s="32"/>
      <c r="H18" s="32"/>
      <c r="I18" s="32"/>
      <c r="J18" s="32"/>
      <c r="K18" s="32"/>
      <c r="L18" s="32"/>
      <c r="M18" s="32"/>
      <c r="N18" s="254"/>
      <c r="O18" s="32"/>
      <c r="P18" s="32"/>
      <c r="Q18" s="32"/>
      <c r="R18" s="32"/>
      <c r="S18" s="32"/>
      <c r="T18" s="252"/>
    </row>
    <row r="19" spans="1:20">
      <c r="A19" s="39" t="s">
        <v>151</v>
      </c>
      <c r="B19" s="158">
        <v>3631</v>
      </c>
      <c r="C19" s="24"/>
      <c r="D19" s="158">
        <v>2911</v>
      </c>
      <c r="E19" s="24"/>
      <c r="F19" s="158">
        <v>1946</v>
      </c>
      <c r="G19" s="24"/>
      <c r="H19" s="158">
        <v>1993</v>
      </c>
      <c r="I19" s="24"/>
      <c r="J19" s="158">
        <v>1750</v>
      </c>
      <c r="K19" s="107"/>
      <c r="L19" s="242">
        <v>720</v>
      </c>
      <c r="M19" s="167"/>
      <c r="N19" s="88">
        <v>0.25</v>
      </c>
      <c r="O19" s="107"/>
      <c r="P19" s="242">
        <v>1881</v>
      </c>
      <c r="Q19" s="167"/>
      <c r="R19" s="88">
        <v>1.07</v>
      </c>
      <c r="S19" s="159"/>
      <c r="T19" s="253"/>
    </row>
    <row r="20" spans="1:20">
      <c r="A20" s="30" t="s">
        <v>152</v>
      </c>
      <c r="B20" s="163">
        <v>1362</v>
      </c>
      <c r="C20" s="44"/>
      <c r="D20" s="48">
        <v>350</v>
      </c>
      <c r="E20" s="44"/>
      <c r="F20" s="48">
        <v>1384</v>
      </c>
      <c r="G20" s="44"/>
      <c r="H20" s="48">
        <v>22</v>
      </c>
      <c r="I20" s="44"/>
      <c r="J20" s="48">
        <v>455</v>
      </c>
      <c r="K20" s="85"/>
      <c r="L20" s="45">
        <v>1012</v>
      </c>
      <c r="M20" s="82"/>
      <c r="N20" s="98" t="s">
        <v>38</v>
      </c>
      <c r="O20" s="85"/>
      <c r="P20" s="45">
        <v>907</v>
      </c>
      <c r="Q20" s="82"/>
      <c r="R20" s="47">
        <v>1.99</v>
      </c>
      <c r="S20" s="32"/>
      <c r="T20" s="252"/>
    </row>
    <row r="21" spans="1:20" ht="13.5" thickBot="1">
      <c r="A21" s="111" t="s">
        <v>205</v>
      </c>
      <c r="B21" s="112">
        <v>130706</v>
      </c>
      <c r="C21" s="159"/>
      <c r="D21" s="112">
        <v>130789</v>
      </c>
      <c r="E21" s="159"/>
      <c r="F21" s="112">
        <v>122418</v>
      </c>
      <c r="G21" s="159"/>
      <c r="H21" s="112">
        <v>119895</v>
      </c>
      <c r="I21" s="159"/>
      <c r="J21" s="112">
        <v>119043</v>
      </c>
      <c r="K21" s="159"/>
      <c r="L21" s="112">
        <v>-83</v>
      </c>
      <c r="M21" s="162"/>
      <c r="N21" s="88">
        <v>0</v>
      </c>
      <c r="O21" s="159"/>
      <c r="P21" s="112">
        <v>11663</v>
      </c>
      <c r="Q21" s="162"/>
      <c r="R21" s="88">
        <v>0.1</v>
      </c>
      <c r="S21" s="159"/>
      <c r="T21" s="253"/>
    </row>
    <row r="22" spans="1:20" ht="13.5" thickTop="1">
      <c r="A22" s="116"/>
      <c r="B22" s="32"/>
      <c r="C22" s="32"/>
      <c r="D22" s="32"/>
      <c r="E22" s="32"/>
      <c r="F22" s="32"/>
      <c r="G22" s="32"/>
      <c r="H22" s="32"/>
      <c r="I22" s="32"/>
      <c r="J22" s="32"/>
      <c r="K22" s="32"/>
      <c r="L22" s="32"/>
      <c r="M22" s="32"/>
      <c r="N22" s="32"/>
      <c r="O22" s="32"/>
      <c r="P22" s="32"/>
      <c r="Q22" s="32"/>
      <c r="R22" s="35"/>
      <c r="S22" s="32"/>
      <c r="T22" s="252"/>
    </row>
    <row r="23" spans="1:20">
      <c r="A23" s="28" t="s">
        <v>206</v>
      </c>
      <c r="B23" s="159"/>
      <c r="C23" s="159"/>
      <c r="D23" s="159"/>
      <c r="E23" s="159"/>
      <c r="F23" s="159"/>
      <c r="G23" s="159"/>
      <c r="H23" s="159"/>
      <c r="I23" s="159"/>
      <c r="J23" s="159"/>
      <c r="K23" s="159"/>
      <c r="L23" s="159"/>
      <c r="M23" s="159"/>
      <c r="N23" s="159"/>
      <c r="O23" s="159"/>
      <c r="P23" s="159"/>
      <c r="Q23" s="159"/>
      <c r="R23" s="26"/>
      <c r="S23" s="159"/>
      <c r="T23" s="253"/>
    </row>
    <row r="24" spans="1:20">
      <c r="A24" s="73" t="s">
        <v>207</v>
      </c>
      <c r="B24" s="31">
        <v>40545</v>
      </c>
      <c r="C24" s="32"/>
      <c r="D24" s="31">
        <v>32398</v>
      </c>
      <c r="E24" s="32"/>
      <c r="F24" s="31">
        <v>29233</v>
      </c>
      <c r="G24" s="32"/>
      <c r="H24" s="31">
        <v>29939</v>
      </c>
      <c r="I24" s="32"/>
      <c r="J24" s="31">
        <v>28192</v>
      </c>
      <c r="K24" s="32"/>
      <c r="L24" s="31">
        <v>8147</v>
      </c>
      <c r="M24" s="46"/>
      <c r="N24" s="36">
        <v>0.25</v>
      </c>
      <c r="O24" s="32"/>
      <c r="P24" s="31">
        <v>12353</v>
      </c>
      <c r="Q24" s="46"/>
      <c r="R24" s="36">
        <v>0.44</v>
      </c>
      <c r="S24" s="32"/>
      <c r="T24" s="215"/>
    </row>
    <row r="25" spans="1:20">
      <c r="A25" s="70" t="s">
        <v>208</v>
      </c>
      <c r="B25" s="49">
        <v>27200</v>
      </c>
      <c r="C25" s="159"/>
      <c r="D25" s="49">
        <v>25358</v>
      </c>
      <c r="E25" s="159"/>
      <c r="F25" s="49">
        <v>24840</v>
      </c>
      <c r="G25" s="159"/>
      <c r="H25" s="49">
        <v>24403</v>
      </c>
      <c r="I25" s="159"/>
      <c r="J25" s="49">
        <v>25021</v>
      </c>
      <c r="K25" s="159"/>
      <c r="L25" s="49">
        <v>1842</v>
      </c>
      <c r="M25" s="29"/>
      <c r="N25" s="79">
        <v>7.0000000000000007E-2</v>
      </c>
      <c r="O25" s="159"/>
      <c r="P25" s="49">
        <v>2179</v>
      </c>
      <c r="Q25" s="29"/>
      <c r="R25" s="79">
        <v>0.09</v>
      </c>
      <c r="S25" s="159"/>
      <c r="T25" s="191"/>
    </row>
    <row r="26" spans="1:20">
      <c r="A26" s="73" t="s">
        <v>209</v>
      </c>
      <c r="B26" s="48">
        <v>16665</v>
      </c>
      <c r="C26" s="32"/>
      <c r="D26" s="48">
        <v>14702</v>
      </c>
      <c r="E26" s="32"/>
      <c r="F26" s="48">
        <v>13779</v>
      </c>
      <c r="G26" s="32"/>
      <c r="H26" s="48">
        <v>13479</v>
      </c>
      <c r="I26" s="32"/>
      <c r="J26" s="48">
        <v>13495</v>
      </c>
      <c r="K26" s="32"/>
      <c r="L26" s="48">
        <v>1963</v>
      </c>
      <c r="M26" s="46"/>
      <c r="N26" s="78">
        <v>0.13</v>
      </c>
      <c r="O26" s="32"/>
      <c r="P26" s="48">
        <v>3170</v>
      </c>
      <c r="Q26" s="46"/>
      <c r="R26" s="78">
        <v>0.23</v>
      </c>
      <c r="S26" s="32"/>
      <c r="T26" s="174"/>
    </row>
    <row r="27" spans="1:20">
      <c r="A27" s="70" t="s">
        <v>210</v>
      </c>
      <c r="B27" s="49">
        <v>44965</v>
      </c>
      <c r="C27" s="159"/>
      <c r="D27" s="49">
        <v>42972</v>
      </c>
      <c r="E27" s="159"/>
      <c r="F27" s="49">
        <v>38725</v>
      </c>
      <c r="G27" s="159"/>
      <c r="H27" s="49">
        <v>36826</v>
      </c>
      <c r="I27" s="159"/>
      <c r="J27" s="49">
        <v>35329</v>
      </c>
      <c r="K27" s="159"/>
      <c r="L27" s="49">
        <v>1993</v>
      </c>
      <c r="M27" s="29"/>
      <c r="N27" s="79">
        <v>0.05</v>
      </c>
      <c r="O27" s="159"/>
      <c r="P27" s="49">
        <v>9636</v>
      </c>
      <c r="Q27" s="29"/>
      <c r="R27" s="79">
        <v>0.27</v>
      </c>
      <c r="S27" s="159"/>
      <c r="T27" s="191"/>
    </row>
    <row r="28" spans="1:20">
      <c r="A28" s="73" t="s">
        <v>211</v>
      </c>
      <c r="B28" s="48">
        <v>14243</v>
      </c>
      <c r="C28" s="32"/>
      <c r="D28" s="163">
        <v>18045</v>
      </c>
      <c r="E28" s="32"/>
      <c r="F28" s="163">
        <v>18736</v>
      </c>
      <c r="G28" s="32"/>
      <c r="H28" s="163">
        <v>20067</v>
      </c>
      <c r="I28" s="32"/>
      <c r="J28" s="163">
        <v>21967</v>
      </c>
      <c r="K28" s="32"/>
      <c r="L28" s="48">
        <v>-3802</v>
      </c>
      <c r="M28" s="46"/>
      <c r="N28" s="78">
        <v>-0.21</v>
      </c>
      <c r="O28" s="32"/>
      <c r="P28" s="48">
        <v>-7724</v>
      </c>
      <c r="Q28" s="46"/>
      <c r="R28" s="78">
        <v>-0.35</v>
      </c>
      <c r="S28" s="32"/>
      <c r="T28" s="174"/>
    </row>
    <row r="29" spans="1:20" ht="13.5" thickBot="1">
      <c r="A29" s="199" t="s">
        <v>168</v>
      </c>
      <c r="B29" s="112">
        <v>143618</v>
      </c>
      <c r="C29" s="159"/>
      <c r="D29" s="112">
        <v>133475</v>
      </c>
      <c r="E29" s="159"/>
      <c r="F29" s="112">
        <v>125313</v>
      </c>
      <c r="G29" s="159"/>
      <c r="H29" s="112">
        <v>124714</v>
      </c>
      <c r="I29" s="159"/>
      <c r="J29" s="112">
        <v>124004</v>
      </c>
      <c r="K29" s="159"/>
      <c r="L29" s="112">
        <v>10143</v>
      </c>
      <c r="M29" s="26"/>
      <c r="N29" s="88">
        <v>0.08</v>
      </c>
      <c r="O29" s="159"/>
      <c r="P29" s="112">
        <v>19614</v>
      </c>
      <c r="Q29" s="26"/>
      <c r="R29" s="88">
        <v>0.16</v>
      </c>
      <c r="S29" s="159"/>
      <c r="T29" s="190"/>
    </row>
    <row r="30" spans="1:20" ht="13.5" thickTop="1"/>
    <row r="37" spans="1:20">
      <c r="A37" s="2"/>
      <c r="B37" s="2"/>
      <c r="C37" s="2"/>
      <c r="D37" s="2"/>
      <c r="E37" s="2"/>
      <c r="F37" s="2"/>
      <c r="G37" s="2"/>
      <c r="H37" s="2"/>
      <c r="I37" s="2"/>
      <c r="J37" s="2"/>
      <c r="K37" s="2"/>
      <c r="L37" s="2"/>
      <c r="M37" s="2"/>
      <c r="N37" s="2"/>
      <c r="O37" s="2"/>
      <c r="P37" s="2"/>
      <c r="Q37" s="2"/>
      <c r="R37" s="2"/>
      <c r="S37" s="2"/>
      <c r="T37" s="2"/>
    </row>
  </sheetData>
  <mergeCells count="6">
    <mergeCell ref="A1:S1"/>
    <mergeCell ref="A2:S2"/>
    <mergeCell ref="B3:J3"/>
    <mergeCell ref="L3:R3"/>
    <mergeCell ref="L4:N4"/>
    <mergeCell ref="P4:R4"/>
  </mergeCells>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3"/>
  <sheetViews>
    <sheetView topLeftCell="A22" zoomScale="70" zoomScaleNormal="70" workbookViewId="0">
      <selection activeCell="AE5" sqref="AE5:AE8"/>
    </sheetView>
  </sheetViews>
  <sheetFormatPr defaultColWidth="21.5" defaultRowHeight="12.75"/>
  <cols>
    <col min="1" max="1" width="85.33203125" bestFit="1" customWidth="1"/>
    <col min="2" max="2" width="14.33203125" bestFit="1" customWidth="1"/>
    <col min="3" max="3" width="0.6640625" customWidth="1"/>
    <col min="4" max="4" width="14" bestFit="1" customWidth="1"/>
    <col min="5" max="5" width="0.6640625" customWidth="1"/>
    <col min="6" max="6" width="14.33203125" bestFit="1" customWidth="1"/>
    <col min="7" max="7" width="0.6640625" customWidth="1"/>
    <col min="8" max="8" width="13.5" bestFit="1" customWidth="1"/>
    <col min="9" max="9" width="0.6640625" customWidth="1"/>
    <col min="10" max="10" width="14" bestFit="1" customWidth="1"/>
    <col min="11" max="11" width="0.6640625" customWidth="1"/>
    <col min="12" max="12" width="10.6640625" bestFit="1" customWidth="1"/>
    <col min="13" max="13" width="0.6640625" customWidth="1"/>
    <col min="14" max="14" width="8.6640625" bestFit="1" customWidth="1"/>
    <col min="15" max="15" width="4.33203125" bestFit="1" customWidth="1"/>
    <col min="16" max="16" width="10.6640625" bestFit="1" customWidth="1"/>
    <col min="17" max="17" width="4.33203125" bestFit="1" customWidth="1"/>
    <col min="18" max="18" width="8.1640625" bestFit="1" customWidth="1"/>
    <col min="19" max="19" width="4.33203125" bestFit="1" customWidth="1"/>
    <col min="20" max="20" width="14.33203125" bestFit="1" customWidth="1"/>
    <col min="21" max="21" width="0.6640625" customWidth="1"/>
    <col min="22" max="22" width="14.33203125" bestFit="1" customWidth="1"/>
    <col min="23" max="23" width="0.6640625" customWidth="1"/>
    <col min="24" max="24" width="14.83203125" bestFit="1" customWidth="1"/>
    <col min="25" max="25" width="0.6640625" customWidth="1"/>
    <col min="26" max="26" width="6.5" bestFit="1" customWidth="1"/>
    <col min="27" max="27" width="0.6640625" customWidth="1"/>
    <col min="28" max="28" width="10.33203125" customWidth="1"/>
    <col min="29" max="29" width="9.83203125" customWidth="1"/>
    <col min="30" max="30" width="10.6640625" customWidth="1"/>
    <col min="31" max="31" width="46.1640625" bestFit="1" customWidth="1"/>
  </cols>
  <sheetData>
    <row r="1" spans="1:31" ht="17.45" customHeight="1">
      <c r="A1" s="660" t="s">
        <v>212</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260"/>
      <c r="AD1" s="2"/>
      <c r="AE1" s="2"/>
    </row>
    <row r="2" spans="1:31" ht="16.350000000000001" customHeight="1">
      <c r="A2" s="660" t="s">
        <v>98</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260"/>
      <c r="AD2" s="2"/>
      <c r="AE2" s="2"/>
    </row>
    <row r="3" spans="1:31" ht="17.45" customHeight="1">
      <c r="A3" s="261"/>
      <c r="B3" s="649" t="s">
        <v>19</v>
      </c>
      <c r="C3" s="650"/>
      <c r="D3" s="650"/>
      <c r="E3" s="650"/>
      <c r="F3" s="650"/>
      <c r="G3" s="650"/>
      <c r="H3" s="650"/>
      <c r="I3" s="650"/>
      <c r="J3" s="650"/>
      <c r="K3" s="650"/>
      <c r="L3" s="650"/>
      <c r="M3" s="650"/>
      <c r="N3" s="650"/>
      <c r="O3" s="650"/>
      <c r="P3" s="650"/>
      <c r="Q3" s="650"/>
      <c r="R3" s="650"/>
      <c r="S3" s="18"/>
      <c r="T3" s="649" t="s">
        <v>20</v>
      </c>
      <c r="U3" s="650"/>
      <c r="V3" s="650"/>
      <c r="W3" s="650"/>
      <c r="X3" s="650"/>
      <c r="Y3" s="650"/>
      <c r="Z3" s="650"/>
      <c r="AA3" s="262"/>
      <c r="AB3" s="262"/>
      <c r="AC3" s="260"/>
      <c r="AD3" s="2"/>
      <c r="AE3" s="263"/>
    </row>
    <row r="4" spans="1:31" ht="16.350000000000001" customHeight="1">
      <c r="A4" s="264"/>
      <c r="B4" s="19" t="s">
        <v>21</v>
      </c>
      <c r="C4" s="19" t="s">
        <v>21</v>
      </c>
      <c r="D4" s="19" t="s">
        <v>21</v>
      </c>
      <c r="E4" s="19" t="s">
        <v>21</v>
      </c>
      <c r="F4" s="20" t="s">
        <v>21</v>
      </c>
      <c r="G4" s="20" t="s">
        <v>21</v>
      </c>
      <c r="H4" s="20" t="s">
        <v>21</v>
      </c>
      <c r="I4" s="20" t="s">
        <v>21</v>
      </c>
      <c r="J4" s="20" t="s">
        <v>21</v>
      </c>
      <c r="K4" s="19" t="s">
        <v>21</v>
      </c>
      <c r="L4" s="649" t="s">
        <v>22</v>
      </c>
      <c r="M4" s="650"/>
      <c r="N4" s="650"/>
      <c r="O4" s="650"/>
      <c r="P4" s="650"/>
      <c r="Q4" s="650"/>
      <c r="R4" s="650"/>
      <c r="S4" s="19" t="s">
        <v>21</v>
      </c>
      <c r="T4" s="19" t="s">
        <v>21</v>
      </c>
      <c r="U4" s="19" t="s">
        <v>21</v>
      </c>
      <c r="V4" s="19" t="s">
        <v>21</v>
      </c>
      <c r="W4" s="19" t="s">
        <v>21</v>
      </c>
      <c r="X4" s="656" t="s">
        <v>23</v>
      </c>
      <c r="Y4" s="657"/>
      <c r="Z4" s="657"/>
      <c r="AA4" s="16"/>
      <c r="AB4" s="16"/>
      <c r="AC4" s="265"/>
      <c r="AD4" s="2"/>
      <c r="AE4" s="16"/>
    </row>
    <row r="5" spans="1:31" ht="16.350000000000001" customHeight="1">
      <c r="A5" s="22"/>
      <c r="B5" s="17" t="s">
        <v>24</v>
      </c>
      <c r="C5" s="19" t="s">
        <v>21</v>
      </c>
      <c r="D5" s="17" t="s">
        <v>25</v>
      </c>
      <c r="E5" s="19" t="s">
        <v>21</v>
      </c>
      <c r="F5" s="17" t="s">
        <v>26</v>
      </c>
      <c r="G5" s="19" t="s">
        <v>21</v>
      </c>
      <c r="H5" s="17" t="s">
        <v>27</v>
      </c>
      <c r="I5" s="19" t="s">
        <v>21</v>
      </c>
      <c r="J5" s="17" t="s">
        <v>28</v>
      </c>
      <c r="K5" s="19" t="s">
        <v>21</v>
      </c>
      <c r="L5" s="656" t="s">
        <v>25</v>
      </c>
      <c r="M5" s="650"/>
      <c r="N5" s="650"/>
      <c r="O5" s="19" t="s">
        <v>21</v>
      </c>
      <c r="P5" s="649" t="s">
        <v>28</v>
      </c>
      <c r="Q5" s="650"/>
      <c r="R5" s="650"/>
      <c r="S5" s="19" t="s">
        <v>21</v>
      </c>
      <c r="T5" s="17" t="s">
        <v>29</v>
      </c>
      <c r="U5" s="19" t="s">
        <v>21</v>
      </c>
      <c r="V5" s="17" t="s">
        <v>30</v>
      </c>
      <c r="W5" s="19" t="s">
        <v>21</v>
      </c>
      <c r="X5" s="649" t="s">
        <v>30</v>
      </c>
      <c r="Y5" s="651" t="s">
        <v>21</v>
      </c>
      <c r="Z5" s="651" t="s">
        <v>21</v>
      </c>
      <c r="AA5" s="22"/>
      <c r="AB5" s="22"/>
      <c r="AC5" s="266"/>
      <c r="AD5" s="2"/>
      <c r="AE5" s="28"/>
    </row>
    <row r="6" spans="1:31" ht="16.350000000000001" customHeight="1">
      <c r="A6" s="267" t="s">
        <v>144</v>
      </c>
      <c r="B6" s="268"/>
      <c r="C6" s="32"/>
      <c r="D6" s="268"/>
      <c r="E6" s="32"/>
      <c r="F6" s="117"/>
      <c r="G6" s="32"/>
      <c r="H6" s="117"/>
      <c r="I6" s="32"/>
      <c r="J6" s="117"/>
      <c r="K6" s="46"/>
      <c r="L6" s="118" t="s">
        <v>31</v>
      </c>
      <c r="M6" s="269"/>
      <c r="N6" s="118" t="s">
        <v>32</v>
      </c>
      <c r="O6" s="270"/>
      <c r="P6" s="118" t="s">
        <v>31</v>
      </c>
      <c r="Q6" s="271"/>
      <c r="R6" s="118" t="s">
        <v>32</v>
      </c>
      <c r="S6" s="33"/>
      <c r="T6" s="85"/>
      <c r="U6" s="33"/>
      <c r="V6" s="33"/>
      <c r="W6" s="33"/>
      <c r="X6" s="118" t="s">
        <v>31</v>
      </c>
      <c r="Y6" s="271"/>
      <c r="Z6" s="118" t="s">
        <v>32</v>
      </c>
      <c r="AA6" s="272"/>
      <c r="AB6" s="272"/>
      <c r="AC6" s="273"/>
      <c r="AD6" s="177"/>
      <c r="AE6" s="274"/>
    </row>
    <row r="7" spans="1:31" ht="18.75" customHeight="1">
      <c r="A7" s="70" t="s">
        <v>214</v>
      </c>
      <c r="B7" s="275">
        <v>5231</v>
      </c>
      <c r="C7" s="24"/>
      <c r="D7" s="275">
        <v>1859</v>
      </c>
      <c r="E7" s="24"/>
      <c r="F7" s="275">
        <v>1970</v>
      </c>
      <c r="G7" s="159"/>
      <c r="H7" s="275">
        <v>1474</v>
      </c>
      <c r="I7" s="159"/>
      <c r="J7" s="275">
        <v>1229</v>
      </c>
      <c r="K7" s="26"/>
      <c r="L7" s="276">
        <v>3372</v>
      </c>
      <c r="M7" s="26"/>
      <c r="N7" s="88">
        <v>1.81</v>
      </c>
      <c r="O7" s="159"/>
      <c r="P7" s="277">
        <v>4002</v>
      </c>
      <c r="Q7" s="26"/>
      <c r="R7" s="39" t="s">
        <v>38</v>
      </c>
      <c r="S7" s="159"/>
      <c r="T7" s="158">
        <v>3545</v>
      </c>
      <c r="U7" s="159"/>
      <c r="V7" s="158">
        <v>1362</v>
      </c>
      <c r="W7" s="159"/>
      <c r="X7" s="158">
        <v>2183</v>
      </c>
      <c r="Y7" s="29"/>
      <c r="Z7" s="189">
        <v>1.6</v>
      </c>
      <c r="AA7" s="278"/>
      <c r="AB7" s="278"/>
      <c r="AC7" s="279"/>
      <c r="AD7" s="2"/>
      <c r="AE7" s="280"/>
    </row>
    <row r="8" spans="1:31" ht="16.350000000000001" customHeight="1">
      <c r="A8" s="73" t="s">
        <v>215</v>
      </c>
      <c r="B8" s="48">
        <v>25180</v>
      </c>
      <c r="C8" s="44"/>
      <c r="D8" s="48">
        <v>25339</v>
      </c>
      <c r="E8" s="44"/>
      <c r="F8" s="48">
        <v>25305</v>
      </c>
      <c r="G8" s="32"/>
      <c r="H8" s="48">
        <v>25635</v>
      </c>
      <c r="I8" s="32"/>
      <c r="J8" s="48">
        <v>25620</v>
      </c>
      <c r="K8" s="46"/>
      <c r="L8" s="45">
        <v>-159</v>
      </c>
      <c r="M8" s="46"/>
      <c r="N8" s="78">
        <v>-0.01</v>
      </c>
      <c r="O8" s="33"/>
      <c r="P8" s="45">
        <v>-440</v>
      </c>
      <c r="Q8" s="46"/>
      <c r="R8" s="78">
        <v>-0.02</v>
      </c>
      <c r="S8" s="33"/>
      <c r="T8" s="48">
        <v>25259</v>
      </c>
      <c r="U8" s="33"/>
      <c r="V8" s="48">
        <v>25379</v>
      </c>
      <c r="W8" s="33"/>
      <c r="X8" s="48">
        <v>-120</v>
      </c>
      <c r="Y8" s="46"/>
      <c r="Z8" s="78">
        <v>0</v>
      </c>
      <c r="AA8" s="272"/>
      <c r="AB8" s="272"/>
      <c r="AC8" s="273"/>
      <c r="AD8" s="177"/>
      <c r="AE8" s="281"/>
    </row>
    <row r="9" spans="1:31" ht="16.350000000000001" customHeight="1">
      <c r="A9" s="70" t="s">
        <v>216</v>
      </c>
      <c r="B9" s="49">
        <v>4</v>
      </c>
      <c r="C9" s="24"/>
      <c r="D9" s="49">
        <v>4</v>
      </c>
      <c r="E9" s="24"/>
      <c r="F9" s="49">
        <v>5</v>
      </c>
      <c r="G9" s="23"/>
      <c r="H9" s="49">
        <v>5</v>
      </c>
      <c r="I9" s="23"/>
      <c r="J9" s="49">
        <v>5</v>
      </c>
      <c r="K9" s="26"/>
      <c r="L9" s="50">
        <v>0</v>
      </c>
      <c r="M9" s="29"/>
      <c r="N9" s="77">
        <v>0</v>
      </c>
      <c r="O9" s="23"/>
      <c r="P9" s="50">
        <v>-1</v>
      </c>
      <c r="Q9" s="29"/>
      <c r="R9" s="77">
        <v>-0.2</v>
      </c>
      <c r="S9" s="159"/>
      <c r="T9" s="40">
        <v>4</v>
      </c>
      <c r="U9" s="159"/>
      <c r="V9" s="40">
        <v>5</v>
      </c>
      <c r="W9" s="159"/>
      <c r="X9" s="49">
        <v>-1</v>
      </c>
      <c r="Y9" s="159"/>
      <c r="Z9" s="77">
        <v>-0.2</v>
      </c>
      <c r="AA9" s="278"/>
      <c r="AB9" s="278"/>
      <c r="AC9" s="279"/>
      <c r="AD9" s="2"/>
      <c r="AE9" s="282"/>
    </row>
    <row r="10" spans="1:31" ht="16.350000000000001" customHeight="1">
      <c r="A10" s="211" t="s">
        <v>217</v>
      </c>
      <c r="B10" s="193">
        <v>25184</v>
      </c>
      <c r="C10" s="44"/>
      <c r="D10" s="193">
        <v>25343</v>
      </c>
      <c r="E10" s="44"/>
      <c r="F10" s="193">
        <v>25310</v>
      </c>
      <c r="G10" s="32"/>
      <c r="H10" s="193">
        <v>25640</v>
      </c>
      <c r="I10" s="32"/>
      <c r="J10" s="193">
        <v>25625</v>
      </c>
      <c r="K10" s="35"/>
      <c r="L10" s="283">
        <v>-159</v>
      </c>
      <c r="M10" s="46"/>
      <c r="N10" s="78">
        <v>-0.01</v>
      </c>
      <c r="O10" s="33"/>
      <c r="P10" s="283">
        <v>-441</v>
      </c>
      <c r="Q10" s="46"/>
      <c r="R10" s="78">
        <v>-0.02</v>
      </c>
      <c r="S10" s="32"/>
      <c r="T10" s="193">
        <v>25263</v>
      </c>
      <c r="U10" s="32"/>
      <c r="V10" s="193">
        <v>25384</v>
      </c>
      <c r="W10" s="32"/>
      <c r="X10" s="193">
        <v>-121</v>
      </c>
      <c r="Y10" s="32"/>
      <c r="Z10" s="78">
        <v>0</v>
      </c>
      <c r="AA10" s="284"/>
      <c r="AB10" s="284"/>
      <c r="AC10" s="285"/>
      <c r="AD10" s="177"/>
      <c r="AE10" s="286"/>
    </row>
    <row r="11" spans="1:31" ht="16.350000000000001" customHeight="1">
      <c r="A11" s="165" t="s">
        <v>218</v>
      </c>
      <c r="B11" s="49">
        <v>30415</v>
      </c>
      <c r="C11" s="24"/>
      <c r="D11" s="49">
        <v>27202</v>
      </c>
      <c r="E11" s="24"/>
      <c r="F11" s="49">
        <v>27280</v>
      </c>
      <c r="G11" s="159"/>
      <c r="H11" s="49">
        <v>27114</v>
      </c>
      <c r="I11" s="159"/>
      <c r="J11" s="49">
        <v>26854</v>
      </c>
      <c r="K11" s="26"/>
      <c r="L11" s="287">
        <v>3213</v>
      </c>
      <c r="M11" s="29"/>
      <c r="N11" s="79">
        <v>0.12</v>
      </c>
      <c r="O11" s="23"/>
      <c r="P11" s="287">
        <v>3561</v>
      </c>
      <c r="Q11" s="29"/>
      <c r="R11" s="79">
        <v>0.13</v>
      </c>
      <c r="S11" s="159"/>
      <c r="T11" s="166">
        <v>28808</v>
      </c>
      <c r="U11" s="107"/>
      <c r="V11" s="166">
        <v>26746</v>
      </c>
      <c r="W11" s="159"/>
      <c r="X11" s="166">
        <v>2062</v>
      </c>
      <c r="Y11" s="159"/>
      <c r="Z11" s="79">
        <v>0.08</v>
      </c>
      <c r="AA11" s="278"/>
      <c r="AB11" s="278"/>
      <c r="AC11" s="279"/>
      <c r="AD11" s="2"/>
      <c r="AE11" s="288"/>
    </row>
    <row r="12" spans="1:31" ht="16.350000000000001" customHeight="1">
      <c r="A12" s="73" t="s">
        <v>87</v>
      </c>
      <c r="B12" s="48">
        <v>50443</v>
      </c>
      <c r="C12" s="44"/>
      <c r="D12" s="48">
        <v>43152</v>
      </c>
      <c r="E12" s="44"/>
      <c r="F12" s="48">
        <v>42012</v>
      </c>
      <c r="G12" s="44"/>
      <c r="H12" s="48">
        <v>41476</v>
      </c>
      <c r="I12" s="44"/>
      <c r="J12" s="48">
        <v>41755</v>
      </c>
      <c r="K12" s="46"/>
      <c r="L12" s="45">
        <v>7291</v>
      </c>
      <c r="M12" s="46"/>
      <c r="N12" s="78">
        <v>0.17</v>
      </c>
      <c r="O12" s="33"/>
      <c r="P12" s="45">
        <v>8688</v>
      </c>
      <c r="Q12" s="46"/>
      <c r="R12" s="78">
        <v>0.21</v>
      </c>
      <c r="S12" s="33"/>
      <c r="T12" s="48">
        <v>46797</v>
      </c>
      <c r="U12" s="33"/>
      <c r="V12" s="48">
        <v>41659</v>
      </c>
      <c r="W12" s="33"/>
      <c r="X12" s="48">
        <v>5138</v>
      </c>
      <c r="Y12" s="46"/>
      <c r="Z12" s="78">
        <v>0.12</v>
      </c>
      <c r="AA12" s="272"/>
      <c r="AB12" s="272"/>
      <c r="AC12" s="273"/>
      <c r="AD12" s="177"/>
      <c r="AE12" s="286"/>
    </row>
    <row r="13" spans="1:31" ht="16.350000000000001" customHeight="1">
      <c r="A13" s="70" t="s">
        <v>196</v>
      </c>
      <c r="B13" s="49">
        <v>14540</v>
      </c>
      <c r="C13" s="24"/>
      <c r="D13" s="49">
        <v>13876</v>
      </c>
      <c r="E13" s="24"/>
      <c r="F13" s="49">
        <v>13103</v>
      </c>
      <c r="G13" s="24"/>
      <c r="H13" s="49">
        <v>12892</v>
      </c>
      <c r="I13" s="24"/>
      <c r="J13" s="49">
        <v>13379</v>
      </c>
      <c r="K13" s="29"/>
      <c r="L13" s="50">
        <v>664</v>
      </c>
      <c r="M13" s="29"/>
      <c r="N13" s="79">
        <v>0.05</v>
      </c>
      <c r="O13" s="23"/>
      <c r="P13" s="50">
        <v>1161</v>
      </c>
      <c r="Q13" s="29"/>
      <c r="R13" s="79">
        <v>0.09</v>
      </c>
      <c r="S13" s="23"/>
      <c r="T13" s="49">
        <v>14208</v>
      </c>
      <c r="U13" s="23"/>
      <c r="V13" s="49">
        <v>13325</v>
      </c>
      <c r="W13" s="23"/>
      <c r="X13" s="49">
        <v>883</v>
      </c>
      <c r="Y13" s="29"/>
      <c r="Z13" s="79">
        <v>7.0000000000000007E-2</v>
      </c>
      <c r="AA13" s="278"/>
      <c r="AB13" s="278"/>
      <c r="AC13" s="279"/>
      <c r="AD13" s="2"/>
      <c r="AE13" s="282"/>
    </row>
    <row r="14" spans="1:31" ht="16.350000000000001" customHeight="1">
      <c r="A14" s="73" t="s">
        <v>197</v>
      </c>
      <c r="B14" s="48">
        <v>2426</v>
      </c>
      <c r="C14" s="44"/>
      <c r="D14" s="48">
        <v>2482</v>
      </c>
      <c r="E14" s="44"/>
      <c r="F14" s="48">
        <v>2546</v>
      </c>
      <c r="G14" s="44"/>
      <c r="H14" s="48">
        <v>2615</v>
      </c>
      <c r="I14" s="44"/>
      <c r="J14" s="48">
        <v>2745</v>
      </c>
      <c r="K14" s="46"/>
      <c r="L14" s="45">
        <v>-56</v>
      </c>
      <c r="M14" s="46"/>
      <c r="N14" s="78">
        <v>-0.02</v>
      </c>
      <c r="O14" s="33"/>
      <c r="P14" s="45">
        <v>-319</v>
      </c>
      <c r="Q14" s="46"/>
      <c r="R14" s="78">
        <v>-0.12</v>
      </c>
      <c r="S14" s="33"/>
      <c r="T14" s="48">
        <v>2454</v>
      </c>
      <c r="U14" s="33"/>
      <c r="V14" s="48">
        <v>2809</v>
      </c>
      <c r="W14" s="33"/>
      <c r="X14" s="48">
        <v>-355</v>
      </c>
      <c r="Y14" s="46"/>
      <c r="Z14" s="78">
        <v>-0.13</v>
      </c>
      <c r="AA14" s="272"/>
      <c r="AB14" s="272"/>
      <c r="AC14" s="273"/>
      <c r="AD14" s="177"/>
      <c r="AE14" s="286"/>
    </row>
    <row r="15" spans="1:31" ht="16.350000000000001" customHeight="1">
      <c r="A15" s="165" t="s">
        <v>198</v>
      </c>
      <c r="B15" s="201">
        <v>67409</v>
      </c>
      <c r="C15" s="24"/>
      <c r="D15" s="201">
        <v>59510</v>
      </c>
      <c r="E15" s="24"/>
      <c r="F15" s="201">
        <v>57661</v>
      </c>
      <c r="G15" s="24"/>
      <c r="H15" s="201">
        <v>56983</v>
      </c>
      <c r="I15" s="24"/>
      <c r="J15" s="201">
        <v>57879</v>
      </c>
      <c r="K15" s="29"/>
      <c r="L15" s="289">
        <v>7899</v>
      </c>
      <c r="M15" s="29"/>
      <c r="N15" s="79">
        <v>0.13</v>
      </c>
      <c r="O15" s="23"/>
      <c r="P15" s="289">
        <v>9530</v>
      </c>
      <c r="Q15" s="29"/>
      <c r="R15" s="79">
        <v>0.16</v>
      </c>
      <c r="S15" s="23"/>
      <c r="T15" s="201">
        <v>63459</v>
      </c>
      <c r="U15" s="23"/>
      <c r="V15" s="201">
        <v>57793</v>
      </c>
      <c r="W15" s="23"/>
      <c r="X15" s="201">
        <v>5666</v>
      </c>
      <c r="Y15" s="29"/>
      <c r="Z15" s="79">
        <v>0.1</v>
      </c>
      <c r="AA15" s="290"/>
      <c r="AB15" s="290"/>
      <c r="AC15" s="291"/>
      <c r="AD15" s="2"/>
      <c r="AE15" s="282"/>
    </row>
    <row r="16" spans="1:31" ht="16.350000000000001" customHeight="1">
      <c r="A16" s="73" t="s">
        <v>199</v>
      </c>
      <c r="B16" s="48">
        <v>18872</v>
      </c>
      <c r="C16" s="44"/>
      <c r="D16" s="48">
        <v>18866</v>
      </c>
      <c r="E16" s="44"/>
      <c r="F16" s="48">
        <v>19495</v>
      </c>
      <c r="G16" s="44"/>
      <c r="H16" s="48">
        <v>19405</v>
      </c>
      <c r="I16" s="44"/>
      <c r="J16" s="48">
        <v>19232</v>
      </c>
      <c r="K16" s="46"/>
      <c r="L16" s="45">
        <v>6</v>
      </c>
      <c r="M16" s="46"/>
      <c r="N16" s="78">
        <v>0</v>
      </c>
      <c r="O16" s="33"/>
      <c r="P16" s="45">
        <v>-360</v>
      </c>
      <c r="Q16" s="46"/>
      <c r="R16" s="78">
        <v>-0.02</v>
      </c>
      <c r="S16" s="33"/>
      <c r="T16" s="48">
        <v>18869</v>
      </c>
      <c r="U16" s="33"/>
      <c r="V16" s="48">
        <v>19163</v>
      </c>
      <c r="W16" s="33"/>
      <c r="X16" s="48">
        <v>-294</v>
      </c>
      <c r="Y16" s="46"/>
      <c r="Z16" s="78">
        <v>-0.02</v>
      </c>
      <c r="AA16" s="272"/>
      <c r="AB16" s="272"/>
      <c r="AC16" s="273"/>
      <c r="AD16" s="177"/>
      <c r="AE16" s="286"/>
    </row>
    <row r="17" spans="1:31" ht="16.350000000000001" customHeight="1">
      <c r="A17" s="70" t="s">
        <v>200</v>
      </c>
      <c r="B17" s="49">
        <v>12736</v>
      </c>
      <c r="C17" s="24"/>
      <c r="D17" s="49">
        <v>13042</v>
      </c>
      <c r="E17" s="24"/>
      <c r="F17" s="49">
        <v>13265</v>
      </c>
      <c r="G17" s="24"/>
      <c r="H17" s="49">
        <v>13501</v>
      </c>
      <c r="I17" s="24"/>
      <c r="J17" s="49">
        <v>13754</v>
      </c>
      <c r="K17" s="29"/>
      <c r="L17" s="50">
        <v>-306</v>
      </c>
      <c r="M17" s="29"/>
      <c r="N17" s="79">
        <v>-0.02</v>
      </c>
      <c r="O17" s="23"/>
      <c r="P17" s="50">
        <v>-1018</v>
      </c>
      <c r="Q17" s="29"/>
      <c r="R17" s="79">
        <v>-7.0000000000000007E-2</v>
      </c>
      <c r="S17" s="23"/>
      <c r="T17" s="49">
        <v>12889</v>
      </c>
      <c r="U17" s="23"/>
      <c r="V17" s="49">
        <v>13913</v>
      </c>
      <c r="W17" s="23"/>
      <c r="X17" s="76">
        <v>-1024</v>
      </c>
      <c r="Y17" s="29"/>
      <c r="Z17" s="79">
        <v>-7.0000000000000007E-2</v>
      </c>
      <c r="AA17" s="278"/>
      <c r="AB17" s="278"/>
      <c r="AC17" s="279"/>
      <c r="AD17" s="2"/>
      <c r="AE17" s="282"/>
    </row>
    <row r="18" spans="1:31" ht="16.350000000000001" customHeight="1">
      <c r="A18" s="73" t="s">
        <v>201</v>
      </c>
      <c r="B18" s="48">
        <v>11998</v>
      </c>
      <c r="C18" s="44"/>
      <c r="D18" s="48">
        <v>12173</v>
      </c>
      <c r="E18" s="44"/>
      <c r="F18" s="48">
        <v>12099</v>
      </c>
      <c r="G18" s="44"/>
      <c r="H18" s="48">
        <v>12036</v>
      </c>
      <c r="I18" s="44"/>
      <c r="J18" s="48">
        <v>11984</v>
      </c>
      <c r="K18" s="46"/>
      <c r="L18" s="45">
        <v>-175</v>
      </c>
      <c r="M18" s="46"/>
      <c r="N18" s="78">
        <v>-0.01</v>
      </c>
      <c r="O18" s="33"/>
      <c r="P18" s="45">
        <v>14</v>
      </c>
      <c r="Q18" s="46"/>
      <c r="R18" s="78">
        <v>0</v>
      </c>
      <c r="S18" s="33"/>
      <c r="T18" s="48">
        <v>12085</v>
      </c>
      <c r="U18" s="33"/>
      <c r="V18" s="48">
        <v>12026</v>
      </c>
      <c r="W18" s="33"/>
      <c r="X18" s="48">
        <v>59</v>
      </c>
      <c r="Y18" s="46"/>
      <c r="Z18" s="78">
        <v>0</v>
      </c>
      <c r="AA18" s="272"/>
      <c r="AB18" s="272"/>
      <c r="AC18" s="273"/>
      <c r="AD18" s="177"/>
      <c r="AE18" s="286"/>
    </row>
    <row r="19" spans="1:31" ht="17.45" customHeight="1">
      <c r="A19" s="70" t="s">
        <v>202</v>
      </c>
      <c r="B19" s="49">
        <v>11183</v>
      </c>
      <c r="C19" s="24"/>
      <c r="D19" s="49">
        <v>10610</v>
      </c>
      <c r="E19" s="24"/>
      <c r="F19" s="49">
        <v>9888</v>
      </c>
      <c r="G19" s="24"/>
      <c r="H19" s="49">
        <v>9459</v>
      </c>
      <c r="I19" s="24"/>
      <c r="J19" s="49">
        <v>9235</v>
      </c>
      <c r="K19" s="29"/>
      <c r="L19" s="50">
        <v>573</v>
      </c>
      <c r="M19" s="29"/>
      <c r="N19" s="79">
        <v>0.05</v>
      </c>
      <c r="O19" s="23"/>
      <c r="P19" s="50">
        <v>1948</v>
      </c>
      <c r="Q19" s="29"/>
      <c r="R19" s="79">
        <v>0.21</v>
      </c>
      <c r="S19" s="23"/>
      <c r="T19" s="49">
        <v>10897</v>
      </c>
      <c r="U19" s="23"/>
      <c r="V19" s="49">
        <v>9153</v>
      </c>
      <c r="W19" s="23"/>
      <c r="X19" s="49">
        <v>1744</v>
      </c>
      <c r="Y19" s="29"/>
      <c r="Z19" s="79">
        <v>0.19</v>
      </c>
      <c r="AA19" s="278"/>
      <c r="AB19" s="278"/>
      <c r="AC19" s="279"/>
      <c r="AD19" s="2"/>
      <c r="AE19" s="282"/>
    </row>
    <row r="20" spans="1:31" ht="16.350000000000001" customHeight="1">
      <c r="A20" s="73" t="s">
        <v>203</v>
      </c>
      <c r="B20" s="48">
        <v>6557</v>
      </c>
      <c r="C20" s="44"/>
      <c r="D20" s="48">
        <v>6854</v>
      </c>
      <c r="E20" s="44"/>
      <c r="F20" s="48">
        <v>6497</v>
      </c>
      <c r="G20" s="44"/>
      <c r="H20" s="48">
        <v>5873</v>
      </c>
      <c r="I20" s="44"/>
      <c r="J20" s="48">
        <v>5699</v>
      </c>
      <c r="K20" s="46"/>
      <c r="L20" s="48">
        <v>-297</v>
      </c>
      <c r="M20" s="46"/>
      <c r="N20" s="78">
        <v>-0.04</v>
      </c>
      <c r="O20" s="33"/>
      <c r="P20" s="48">
        <v>858</v>
      </c>
      <c r="Q20" s="46"/>
      <c r="R20" s="78">
        <v>0.15</v>
      </c>
      <c r="S20" s="33"/>
      <c r="T20" s="48">
        <v>6706</v>
      </c>
      <c r="U20" s="33"/>
      <c r="V20" s="163">
        <v>5668</v>
      </c>
      <c r="W20" s="33"/>
      <c r="X20" s="292">
        <v>-1038</v>
      </c>
      <c r="Y20" s="46"/>
      <c r="Z20" s="78">
        <v>0.18</v>
      </c>
      <c r="AA20" s="284"/>
      <c r="AB20" s="284"/>
      <c r="AC20" s="285"/>
      <c r="AD20" s="177"/>
      <c r="AE20" s="286"/>
    </row>
    <row r="21" spans="1:31" ht="16.350000000000001" customHeight="1">
      <c r="A21" s="165" t="s">
        <v>204</v>
      </c>
      <c r="B21" s="201">
        <v>61346</v>
      </c>
      <c r="C21" s="24"/>
      <c r="D21" s="201">
        <v>61545</v>
      </c>
      <c r="E21" s="24"/>
      <c r="F21" s="201">
        <v>61244</v>
      </c>
      <c r="G21" s="24"/>
      <c r="H21" s="201">
        <v>60274</v>
      </c>
      <c r="I21" s="24"/>
      <c r="J21" s="201">
        <v>59904</v>
      </c>
      <c r="K21" s="29"/>
      <c r="L21" s="201">
        <v>-199</v>
      </c>
      <c r="M21" s="29"/>
      <c r="N21" s="79">
        <v>0</v>
      </c>
      <c r="O21" s="23"/>
      <c r="P21" s="201">
        <v>1442</v>
      </c>
      <c r="Q21" s="29"/>
      <c r="R21" s="79">
        <v>0.02</v>
      </c>
      <c r="S21" s="23"/>
      <c r="T21" s="201">
        <v>61446</v>
      </c>
      <c r="U21" s="23"/>
      <c r="V21" s="201">
        <v>59923</v>
      </c>
      <c r="W21" s="23"/>
      <c r="X21" s="201">
        <v>1523</v>
      </c>
      <c r="Y21" s="29"/>
      <c r="Z21" s="79">
        <v>0.03</v>
      </c>
      <c r="AA21" s="290"/>
      <c r="AB21" s="290"/>
      <c r="AC21" s="291"/>
      <c r="AD21" s="2"/>
      <c r="AE21" s="282"/>
    </row>
    <row r="22" spans="1:31" ht="16.350000000000001" customHeight="1">
      <c r="A22" s="211" t="s">
        <v>89</v>
      </c>
      <c r="B22" s="48">
        <v>128755</v>
      </c>
      <c r="C22" s="44"/>
      <c r="D22" s="48">
        <v>121055</v>
      </c>
      <c r="E22" s="44"/>
      <c r="F22" s="48">
        <v>118905</v>
      </c>
      <c r="G22" s="44"/>
      <c r="H22" s="48">
        <v>117257</v>
      </c>
      <c r="I22" s="44"/>
      <c r="J22" s="48">
        <v>117783</v>
      </c>
      <c r="K22" s="46"/>
      <c r="L22" s="45">
        <v>7700</v>
      </c>
      <c r="M22" s="46"/>
      <c r="N22" s="78">
        <v>0.06</v>
      </c>
      <c r="O22" s="33"/>
      <c r="P22" s="45">
        <v>10972</v>
      </c>
      <c r="Q22" s="46"/>
      <c r="R22" s="78">
        <v>0.09</v>
      </c>
      <c r="S22" s="33"/>
      <c r="T22" s="48">
        <v>124905</v>
      </c>
      <c r="U22" s="33"/>
      <c r="V22" s="48">
        <v>117716</v>
      </c>
      <c r="W22" s="33"/>
      <c r="X22" s="48">
        <v>7189</v>
      </c>
      <c r="Y22" s="46"/>
      <c r="Z22" s="78">
        <v>0.06</v>
      </c>
      <c r="AA22" s="284"/>
      <c r="AB22" s="284"/>
      <c r="AC22" s="285"/>
      <c r="AD22" s="177"/>
      <c r="AE22" s="286"/>
    </row>
    <row r="23" spans="1:31" ht="16.350000000000001" customHeight="1">
      <c r="A23" s="70" t="s">
        <v>151</v>
      </c>
      <c r="B23" s="49">
        <v>2710</v>
      </c>
      <c r="C23" s="24"/>
      <c r="D23" s="49">
        <v>1890</v>
      </c>
      <c r="E23" s="24"/>
      <c r="F23" s="49">
        <v>2209</v>
      </c>
      <c r="G23" s="24"/>
      <c r="H23" s="49">
        <v>1970</v>
      </c>
      <c r="I23" s="24"/>
      <c r="J23" s="49">
        <v>1528</v>
      </c>
      <c r="K23" s="29"/>
      <c r="L23" s="50">
        <v>820</v>
      </c>
      <c r="M23" s="29"/>
      <c r="N23" s="79">
        <v>0.43</v>
      </c>
      <c r="O23" s="23"/>
      <c r="P23" s="50">
        <v>1182</v>
      </c>
      <c r="Q23" s="29"/>
      <c r="R23" s="79">
        <v>0.77</v>
      </c>
      <c r="S23" s="23"/>
      <c r="T23" s="49">
        <v>2300</v>
      </c>
      <c r="U23" s="23"/>
      <c r="V23" s="49">
        <v>1283</v>
      </c>
      <c r="W23" s="23"/>
      <c r="X23" s="49">
        <v>1017</v>
      </c>
      <c r="Y23" s="29"/>
      <c r="Z23" s="79">
        <v>0.79</v>
      </c>
      <c r="AA23" s="278"/>
      <c r="AB23" s="278"/>
      <c r="AC23" s="279"/>
      <c r="AD23" s="2"/>
      <c r="AE23" s="282"/>
    </row>
    <row r="24" spans="1:31" ht="16.350000000000001" customHeight="1">
      <c r="A24" s="73" t="s">
        <v>152</v>
      </c>
      <c r="B24" s="163">
        <v>510</v>
      </c>
      <c r="C24" s="44"/>
      <c r="D24" s="163">
        <v>799</v>
      </c>
      <c r="E24" s="44"/>
      <c r="F24" s="163">
        <v>517</v>
      </c>
      <c r="G24" s="44"/>
      <c r="H24" s="163">
        <v>134</v>
      </c>
      <c r="I24" s="44"/>
      <c r="J24" s="163">
        <v>158</v>
      </c>
      <c r="K24" s="46"/>
      <c r="L24" s="243">
        <v>-289</v>
      </c>
      <c r="M24" s="46"/>
      <c r="N24" s="78">
        <v>-0.36</v>
      </c>
      <c r="O24" s="33"/>
      <c r="P24" s="243">
        <v>352</v>
      </c>
      <c r="Q24" s="46"/>
      <c r="R24" s="78">
        <v>2.23</v>
      </c>
      <c r="S24" s="33"/>
      <c r="T24" s="163">
        <v>655</v>
      </c>
      <c r="U24" s="33"/>
      <c r="V24" s="163">
        <v>175</v>
      </c>
      <c r="W24" s="33"/>
      <c r="X24" s="163">
        <v>480</v>
      </c>
      <c r="Y24" s="46"/>
      <c r="Z24" s="30" t="s">
        <v>38</v>
      </c>
      <c r="AA24" s="272"/>
      <c r="AB24" s="272"/>
      <c r="AC24" s="273"/>
      <c r="AD24" s="177"/>
      <c r="AE24" s="286"/>
    </row>
    <row r="25" spans="1:31" ht="16.350000000000001" customHeight="1">
      <c r="A25" s="165" t="s">
        <v>219</v>
      </c>
      <c r="B25" s="49">
        <v>162390</v>
      </c>
      <c r="C25" s="24"/>
      <c r="D25" s="49">
        <v>150946</v>
      </c>
      <c r="E25" s="23"/>
      <c r="F25" s="49">
        <v>148911</v>
      </c>
      <c r="G25" s="23"/>
      <c r="H25" s="49">
        <v>146475</v>
      </c>
      <c r="I25" s="23"/>
      <c r="J25" s="49">
        <v>146323</v>
      </c>
      <c r="K25" s="29"/>
      <c r="L25" s="50">
        <v>11444</v>
      </c>
      <c r="M25" s="29"/>
      <c r="N25" s="79">
        <v>0.08</v>
      </c>
      <c r="O25" s="23"/>
      <c r="P25" s="50">
        <v>16067</v>
      </c>
      <c r="Q25" s="29"/>
      <c r="R25" s="79">
        <v>0.11</v>
      </c>
      <c r="S25" s="23"/>
      <c r="T25" s="166">
        <v>156668</v>
      </c>
      <c r="U25" s="23"/>
      <c r="V25" s="166">
        <v>145920</v>
      </c>
      <c r="W25" s="23"/>
      <c r="X25" s="49">
        <v>10748</v>
      </c>
      <c r="Y25" s="29"/>
      <c r="Z25" s="79">
        <v>7.0000000000000007E-2</v>
      </c>
      <c r="AA25" s="278"/>
      <c r="AB25" s="278"/>
      <c r="AC25" s="279"/>
      <c r="AD25" s="2"/>
      <c r="AE25" s="282"/>
    </row>
    <row r="26" spans="1:31" ht="16.350000000000001" customHeight="1">
      <c r="A26" s="73" t="s">
        <v>220</v>
      </c>
      <c r="B26" s="48">
        <v>-2172</v>
      </c>
      <c r="C26" s="44"/>
      <c r="D26" s="48">
        <v>-1708</v>
      </c>
      <c r="E26" s="44"/>
      <c r="F26" s="48">
        <v>-1260</v>
      </c>
      <c r="G26" s="44"/>
      <c r="H26" s="48">
        <v>-1226</v>
      </c>
      <c r="I26" s="44"/>
      <c r="J26" s="48">
        <v>-1247</v>
      </c>
      <c r="K26" s="46"/>
      <c r="L26" s="45">
        <v>-464</v>
      </c>
      <c r="M26" s="46"/>
      <c r="N26" s="78">
        <v>-0.27</v>
      </c>
      <c r="O26" s="33"/>
      <c r="P26" s="45">
        <v>-925</v>
      </c>
      <c r="Q26" s="46"/>
      <c r="R26" s="78">
        <v>-0.74</v>
      </c>
      <c r="S26" s="33"/>
      <c r="T26" s="48">
        <v>-1940</v>
      </c>
      <c r="U26" s="33"/>
      <c r="V26" s="48">
        <v>-1245</v>
      </c>
      <c r="W26" s="33"/>
      <c r="X26" s="48">
        <v>-695</v>
      </c>
      <c r="Y26" s="46"/>
      <c r="Z26" s="78">
        <v>-0.56000000000000005</v>
      </c>
      <c r="AA26" s="272"/>
      <c r="AB26" s="272"/>
      <c r="AC26" s="273"/>
      <c r="AD26" s="177"/>
      <c r="AE26" s="286"/>
    </row>
    <row r="27" spans="1:31" ht="16.350000000000001" customHeight="1">
      <c r="A27" s="70" t="s">
        <v>221</v>
      </c>
      <c r="B27" s="49">
        <v>7050</v>
      </c>
      <c r="C27" s="24"/>
      <c r="D27" s="49">
        <v>7046</v>
      </c>
      <c r="E27" s="24"/>
      <c r="F27" s="49">
        <v>7044</v>
      </c>
      <c r="G27" s="24"/>
      <c r="H27" s="49">
        <v>7044</v>
      </c>
      <c r="I27" s="24"/>
      <c r="J27" s="49">
        <v>7040</v>
      </c>
      <c r="K27" s="29"/>
      <c r="L27" s="50">
        <v>4</v>
      </c>
      <c r="M27" s="29"/>
      <c r="N27" s="79">
        <v>0</v>
      </c>
      <c r="O27" s="23"/>
      <c r="P27" s="50">
        <v>10</v>
      </c>
      <c r="Q27" s="29"/>
      <c r="R27" s="79">
        <v>0</v>
      </c>
      <c r="S27" s="23"/>
      <c r="T27" s="49">
        <v>7048</v>
      </c>
      <c r="U27" s="23"/>
      <c r="V27" s="49">
        <v>7029</v>
      </c>
      <c r="W27" s="23"/>
      <c r="X27" s="49">
        <v>19</v>
      </c>
      <c r="Y27" s="29"/>
      <c r="Z27" s="79">
        <v>0</v>
      </c>
      <c r="AA27" s="278"/>
      <c r="AB27" s="278"/>
      <c r="AC27" s="279"/>
      <c r="AD27" s="2"/>
      <c r="AE27" s="282"/>
    </row>
    <row r="28" spans="1:31" ht="16.350000000000001" customHeight="1">
      <c r="A28" s="73" t="s">
        <v>222</v>
      </c>
      <c r="B28" s="48">
        <v>12525</v>
      </c>
      <c r="C28" s="44"/>
      <c r="D28" s="48">
        <v>10893</v>
      </c>
      <c r="E28" s="44"/>
      <c r="F28" s="48">
        <v>9951</v>
      </c>
      <c r="G28" s="44"/>
      <c r="H28" s="48">
        <v>9817</v>
      </c>
      <c r="I28" s="44"/>
      <c r="J28" s="48">
        <v>9373</v>
      </c>
      <c r="K28" s="46"/>
      <c r="L28" s="45">
        <v>1632</v>
      </c>
      <c r="M28" s="46"/>
      <c r="N28" s="78">
        <v>0.15</v>
      </c>
      <c r="O28" s="33"/>
      <c r="P28" s="45">
        <v>3152</v>
      </c>
      <c r="Q28" s="46"/>
      <c r="R28" s="78">
        <v>0.34</v>
      </c>
      <c r="S28" s="33"/>
      <c r="T28" s="48">
        <v>11709</v>
      </c>
      <c r="U28" s="33"/>
      <c r="V28" s="163">
        <v>9251</v>
      </c>
      <c r="W28" s="33"/>
      <c r="X28" s="48">
        <v>2458</v>
      </c>
      <c r="Y28" s="46"/>
      <c r="Z28" s="78">
        <v>0.27</v>
      </c>
      <c r="AA28" s="272"/>
      <c r="AB28" s="272"/>
      <c r="AC28" s="273"/>
      <c r="AD28" s="177"/>
      <c r="AE28" s="286"/>
    </row>
    <row r="29" spans="1:31" ht="16.350000000000001" customHeight="1">
      <c r="A29" s="257" t="s">
        <v>162</v>
      </c>
      <c r="B29" s="293">
        <v>179793</v>
      </c>
      <c r="C29" s="24"/>
      <c r="D29" s="293">
        <v>167177</v>
      </c>
      <c r="E29" s="24"/>
      <c r="F29" s="293">
        <v>164646</v>
      </c>
      <c r="G29" s="24"/>
      <c r="H29" s="293">
        <v>162110</v>
      </c>
      <c r="I29" s="29"/>
      <c r="J29" s="293">
        <v>161489</v>
      </c>
      <c r="K29" s="29"/>
      <c r="L29" s="234">
        <v>12616</v>
      </c>
      <c r="M29" s="64"/>
      <c r="N29" s="88">
        <v>0.08</v>
      </c>
      <c r="O29" s="29"/>
      <c r="P29" s="234">
        <v>18304</v>
      </c>
      <c r="Q29" s="64"/>
      <c r="R29" s="88">
        <v>0.11</v>
      </c>
      <c r="S29" s="23"/>
      <c r="T29" s="293">
        <v>173485</v>
      </c>
      <c r="U29" s="23"/>
      <c r="V29" s="293">
        <v>160955</v>
      </c>
      <c r="W29" s="29"/>
      <c r="X29" s="294">
        <v>12530</v>
      </c>
      <c r="Y29" s="64"/>
      <c r="Z29" s="88">
        <v>0.08</v>
      </c>
      <c r="AA29" s="295"/>
      <c r="AB29" s="24"/>
      <c r="AC29" s="296"/>
      <c r="AD29" s="2"/>
      <c r="AE29" s="282"/>
    </row>
    <row r="30" spans="1:31" ht="16.350000000000001" customHeight="1">
      <c r="A30" s="54" t="s">
        <v>163</v>
      </c>
      <c r="B30" s="85"/>
      <c r="C30" s="44"/>
      <c r="D30" s="85"/>
      <c r="E30" s="44"/>
      <c r="F30" s="85"/>
      <c r="G30" s="44"/>
      <c r="H30" s="85"/>
      <c r="I30" s="44"/>
      <c r="J30" s="85"/>
      <c r="K30" s="46"/>
      <c r="L30" s="203"/>
      <c r="M30" s="46"/>
      <c r="N30" s="57"/>
      <c r="O30" s="33"/>
      <c r="P30" s="203"/>
      <c r="Q30" s="46"/>
      <c r="R30" s="57"/>
      <c r="S30" s="33"/>
      <c r="T30" s="297"/>
      <c r="U30" s="33"/>
      <c r="V30" s="33"/>
      <c r="W30" s="33"/>
      <c r="X30" s="33"/>
      <c r="Y30" s="46"/>
      <c r="Z30" s="57"/>
      <c r="AA30" s="228"/>
      <c r="AB30" s="228"/>
      <c r="AC30" s="298"/>
      <c r="AD30" s="177"/>
      <c r="AE30" s="286"/>
    </row>
    <row r="31" spans="1:31" ht="16.350000000000001" customHeight="1">
      <c r="A31" s="28" t="s">
        <v>164</v>
      </c>
      <c r="B31" s="113"/>
      <c r="C31" s="24"/>
      <c r="D31" s="113"/>
      <c r="E31" s="24"/>
      <c r="F31" s="113"/>
      <c r="G31" s="24"/>
      <c r="H31" s="113"/>
      <c r="I31" s="24"/>
      <c r="J31" s="113"/>
      <c r="K31" s="29"/>
      <c r="L31" s="299"/>
      <c r="M31" s="29"/>
      <c r="N31" s="300"/>
      <c r="O31" s="159"/>
      <c r="P31" s="299"/>
      <c r="Q31" s="29"/>
      <c r="R31" s="300"/>
      <c r="S31" s="159"/>
      <c r="T31" s="113"/>
      <c r="U31" s="159"/>
      <c r="V31" s="159"/>
      <c r="W31" s="159"/>
      <c r="X31" s="159"/>
      <c r="Y31" s="29"/>
      <c r="Z31" s="300"/>
      <c r="AA31" s="278"/>
      <c r="AB31" s="278"/>
      <c r="AC31" s="279"/>
      <c r="AD31" s="2"/>
      <c r="AE31" s="288"/>
    </row>
    <row r="32" spans="1:31" ht="16.350000000000001" customHeight="1">
      <c r="A32" s="73" t="s">
        <v>208</v>
      </c>
      <c r="B32" s="31">
        <v>26312</v>
      </c>
      <c r="C32" s="44"/>
      <c r="D32" s="31">
        <v>24612</v>
      </c>
      <c r="E32" s="44"/>
      <c r="F32" s="31">
        <v>23545</v>
      </c>
      <c r="G32" s="44"/>
      <c r="H32" s="31">
        <v>23422</v>
      </c>
      <c r="I32" s="44"/>
      <c r="J32" s="31">
        <v>23919</v>
      </c>
      <c r="K32" s="46"/>
      <c r="L32" s="106">
        <v>1700</v>
      </c>
      <c r="M32" s="46"/>
      <c r="N32" s="36">
        <v>7.0000000000000007E-2</v>
      </c>
      <c r="O32" s="32"/>
      <c r="P32" s="106">
        <v>2393</v>
      </c>
      <c r="Q32" s="46"/>
      <c r="R32" s="36">
        <v>0.1</v>
      </c>
      <c r="S32" s="32"/>
      <c r="T32" s="31">
        <v>25462</v>
      </c>
      <c r="U32" s="32"/>
      <c r="V32" s="31">
        <v>23456</v>
      </c>
      <c r="W32" s="32"/>
      <c r="X32" s="31">
        <v>2006</v>
      </c>
      <c r="Y32" s="46"/>
      <c r="Z32" s="36">
        <v>0.09</v>
      </c>
      <c r="AA32" s="272"/>
      <c r="AB32" s="272"/>
      <c r="AC32" s="273"/>
      <c r="AD32" s="177"/>
      <c r="AE32" s="301"/>
    </row>
    <row r="33" spans="1:31" ht="16.350000000000001" customHeight="1">
      <c r="A33" s="70" t="s">
        <v>210</v>
      </c>
      <c r="B33" s="49">
        <v>45187</v>
      </c>
      <c r="C33" s="24"/>
      <c r="D33" s="49">
        <v>39839</v>
      </c>
      <c r="E33" s="24"/>
      <c r="F33" s="49">
        <v>38809</v>
      </c>
      <c r="G33" s="24"/>
      <c r="H33" s="49">
        <v>37161</v>
      </c>
      <c r="I33" s="24"/>
      <c r="J33" s="49">
        <v>35228</v>
      </c>
      <c r="K33" s="29"/>
      <c r="L33" s="50">
        <v>5348</v>
      </c>
      <c r="M33" s="29"/>
      <c r="N33" s="79">
        <v>0.13</v>
      </c>
      <c r="O33" s="23"/>
      <c r="P33" s="50">
        <v>9959</v>
      </c>
      <c r="Q33" s="29"/>
      <c r="R33" s="79">
        <v>0.28000000000000003</v>
      </c>
      <c r="S33" s="23"/>
      <c r="T33" s="49">
        <v>42513</v>
      </c>
      <c r="U33" s="23"/>
      <c r="V33" s="49">
        <v>35218</v>
      </c>
      <c r="W33" s="23"/>
      <c r="X33" s="49">
        <v>7295</v>
      </c>
      <c r="Y33" s="29"/>
      <c r="Z33" s="79">
        <v>0.21</v>
      </c>
      <c r="AA33" s="278"/>
      <c r="AB33" s="278"/>
      <c r="AC33" s="279"/>
      <c r="AD33" s="2"/>
      <c r="AE33" s="282"/>
    </row>
    <row r="34" spans="1:31" ht="16.350000000000001" customHeight="1">
      <c r="A34" s="73" t="s">
        <v>209</v>
      </c>
      <c r="B34" s="48">
        <v>15883</v>
      </c>
      <c r="C34" s="44"/>
      <c r="D34" s="48">
        <v>14201</v>
      </c>
      <c r="E34" s="44"/>
      <c r="F34" s="48">
        <v>13582</v>
      </c>
      <c r="G34" s="44"/>
      <c r="H34" s="48">
        <v>13442</v>
      </c>
      <c r="I34" s="44"/>
      <c r="J34" s="48">
        <v>13324</v>
      </c>
      <c r="K34" s="46"/>
      <c r="L34" s="45">
        <v>1682</v>
      </c>
      <c r="M34" s="46"/>
      <c r="N34" s="78">
        <v>0.12</v>
      </c>
      <c r="O34" s="33"/>
      <c r="P34" s="45">
        <v>2559</v>
      </c>
      <c r="Q34" s="46"/>
      <c r="R34" s="78">
        <v>0.19</v>
      </c>
      <c r="S34" s="33"/>
      <c r="T34" s="48">
        <v>15042</v>
      </c>
      <c r="U34" s="33"/>
      <c r="V34" s="48">
        <v>12977</v>
      </c>
      <c r="W34" s="33"/>
      <c r="X34" s="48">
        <v>2065</v>
      </c>
      <c r="Y34" s="46"/>
      <c r="Z34" s="78">
        <v>0.16</v>
      </c>
      <c r="AA34" s="272"/>
      <c r="AB34" s="272"/>
      <c r="AC34" s="273"/>
      <c r="AD34" s="177"/>
      <c r="AE34" s="286"/>
    </row>
    <row r="35" spans="1:31" ht="16.350000000000001" customHeight="1">
      <c r="A35" s="70" t="s">
        <v>211</v>
      </c>
      <c r="B35" s="49">
        <v>16470</v>
      </c>
      <c r="C35" s="24"/>
      <c r="D35" s="49">
        <v>18616</v>
      </c>
      <c r="E35" s="24"/>
      <c r="F35" s="49">
        <v>19788</v>
      </c>
      <c r="G35" s="24"/>
      <c r="H35" s="40">
        <v>20951</v>
      </c>
      <c r="I35" s="24"/>
      <c r="J35" s="49">
        <v>22292</v>
      </c>
      <c r="K35" s="29"/>
      <c r="L35" s="41">
        <v>-2146</v>
      </c>
      <c r="M35" s="29"/>
      <c r="N35" s="79">
        <v>-0.12</v>
      </c>
      <c r="O35" s="23"/>
      <c r="P35" s="41">
        <v>-5822</v>
      </c>
      <c r="Q35" s="29"/>
      <c r="R35" s="79">
        <v>-0.26</v>
      </c>
      <c r="S35" s="23"/>
      <c r="T35" s="40">
        <v>17543</v>
      </c>
      <c r="U35" s="23"/>
      <c r="V35" s="40">
        <v>21713</v>
      </c>
      <c r="W35" s="23"/>
      <c r="X35" s="40">
        <v>-4170</v>
      </c>
      <c r="Y35" s="29"/>
      <c r="Z35" s="79">
        <v>-0.19</v>
      </c>
      <c r="AA35" s="278"/>
      <c r="AB35" s="278"/>
      <c r="AC35" s="279"/>
      <c r="AD35" s="2"/>
      <c r="AE35" s="282"/>
    </row>
    <row r="36" spans="1:31" ht="16.350000000000001" customHeight="1">
      <c r="A36" s="211" t="s">
        <v>223</v>
      </c>
      <c r="B36" s="43">
        <v>103852</v>
      </c>
      <c r="C36" s="44"/>
      <c r="D36" s="43">
        <v>97268</v>
      </c>
      <c r="E36" s="44"/>
      <c r="F36" s="43">
        <v>95724</v>
      </c>
      <c r="G36" s="44"/>
      <c r="H36" s="43">
        <v>94976</v>
      </c>
      <c r="I36" s="44"/>
      <c r="J36" s="43">
        <v>94763</v>
      </c>
      <c r="K36" s="46"/>
      <c r="L36" s="45">
        <v>6584</v>
      </c>
      <c r="M36" s="46"/>
      <c r="N36" s="78">
        <v>7.0000000000000007E-2</v>
      </c>
      <c r="O36" s="33"/>
      <c r="P36" s="45">
        <v>9089</v>
      </c>
      <c r="Q36" s="46"/>
      <c r="R36" s="78">
        <v>0.1</v>
      </c>
      <c r="S36" s="33"/>
      <c r="T36" s="43">
        <v>100560</v>
      </c>
      <c r="U36" s="33"/>
      <c r="V36" s="43">
        <v>93364</v>
      </c>
      <c r="W36" s="33"/>
      <c r="X36" s="48">
        <v>7196</v>
      </c>
      <c r="Y36" s="75"/>
      <c r="Z36" s="78">
        <v>0.08</v>
      </c>
      <c r="AA36" s="284"/>
      <c r="AB36" s="284"/>
      <c r="AC36" s="285"/>
      <c r="AD36" s="177"/>
      <c r="AE36" s="286"/>
    </row>
    <row r="37" spans="1:31" ht="16.350000000000001" customHeight="1">
      <c r="A37" s="70" t="s">
        <v>107</v>
      </c>
      <c r="B37" s="49">
        <v>222</v>
      </c>
      <c r="C37" s="24"/>
      <c r="D37" s="49">
        <v>644</v>
      </c>
      <c r="E37" s="24"/>
      <c r="F37" s="49">
        <v>504</v>
      </c>
      <c r="G37" s="24"/>
      <c r="H37" s="49">
        <v>600</v>
      </c>
      <c r="I37" s="24"/>
      <c r="J37" s="49">
        <v>863</v>
      </c>
      <c r="K37" s="29"/>
      <c r="L37" s="50">
        <v>-422</v>
      </c>
      <c r="M37" s="29"/>
      <c r="N37" s="79">
        <v>-0.66</v>
      </c>
      <c r="O37" s="23"/>
      <c r="P37" s="50">
        <v>-641</v>
      </c>
      <c r="Q37" s="29"/>
      <c r="R37" s="79">
        <v>-0.74</v>
      </c>
      <c r="S37" s="23"/>
      <c r="T37" s="49">
        <v>433</v>
      </c>
      <c r="U37" s="23"/>
      <c r="V37" s="49">
        <v>781</v>
      </c>
      <c r="W37" s="23"/>
      <c r="X37" s="49">
        <v>-348</v>
      </c>
      <c r="Y37" s="29"/>
      <c r="Z37" s="79">
        <v>-0.45</v>
      </c>
      <c r="AA37" s="278"/>
      <c r="AB37" s="278"/>
      <c r="AC37" s="279"/>
      <c r="AD37" s="2"/>
      <c r="AE37" s="282"/>
    </row>
    <row r="38" spans="1:31" ht="16.350000000000001" customHeight="1">
      <c r="A38" s="73" t="s">
        <v>172</v>
      </c>
      <c r="B38" s="48">
        <v>2595</v>
      </c>
      <c r="C38" s="44"/>
      <c r="D38" s="48">
        <v>5138</v>
      </c>
      <c r="E38" s="44"/>
      <c r="F38" s="48">
        <v>3259</v>
      </c>
      <c r="G38" s="44"/>
      <c r="H38" s="48">
        <v>2478</v>
      </c>
      <c r="I38" s="44"/>
      <c r="J38" s="48">
        <v>3155</v>
      </c>
      <c r="K38" s="46"/>
      <c r="L38" s="45">
        <v>-2543</v>
      </c>
      <c r="M38" s="46"/>
      <c r="N38" s="78">
        <v>-0.49</v>
      </c>
      <c r="O38" s="33"/>
      <c r="P38" s="45">
        <v>-560</v>
      </c>
      <c r="Q38" s="46"/>
      <c r="R38" s="78">
        <v>-0.18</v>
      </c>
      <c r="S38" s="33"/>
      <c r="T38" s="45">
        <v>3866</v>
      </c>
      <c r="U38" s="33"/>
      <c r="V38" s="45">
        <v>4418</v>
      </c>
      <c r="W38" s="33"/>
      <c r="X38" s="45">
        <v>-552</v>
      </c>
      <c r="Y38" s="46"/>
      <c r="Z38" s="78">
        <v>-0.12</v>
      </c>
      <c r="AA38" s="272"/>
      <c r="AB38" s="272"/>
      <c r="AC38" s="273"/>
      <c r="AD38" s="177"/>
      <c r="AE38" s="286"/>
    </row>
    <row r="39" spans="1:31" ht="16.350000000000001" customHeight="1">
      <c r="A39" s="70" t="s">
        <v>173</v>
      </c>
      <c r="B39" s="49">
        <v>7499</v>
      </c>
      <c r="C39" s="24"/>
      <c r="D39" s="49">
        <v>7263</v>
      </c>
      <c r="E39" s="24"/>
      <c r="F39" s="49">
        <v>7914</v>
      </c>
      <c r="G39" s="24"/>
      <c r="H39" s="49">
        <v>8000</v>
      </c>
      <c r="I39" s="24"/>
      <c r="J39" s="49">
        <v>7573</v>
      </c>
      <c r="K39" s="29"/>
      <c r="L39" s="50">
        <v>236</v>
      </c>
      <c r="M39" s="29"/>
      <c r="N39" s="79">
        <v>0.03</v>
      </c>
      <c r="O39" s="23"/>
      <c r="P39" s="50">
        <v>-74</v>
      </c>
      <c r="Q39" s="29"/>
      <c r="R39" s="79">
        <v>-0.01</v>
      </c>
      <c r="S39" s="23"/>
      <c r="T39" s="50">
        <v>7381</v>
      </c>
      <c r="U39" s="23"/>
      <c r="V39" s="50">
        <v>7482</v>
      </c>
      <c r="W39" s="23"/>
      <c r="X39" s="50">
        <v>-101</v>
      </c>
      <c r="Y39" s="29"/>
      <c r="Z39" s="79">
        <v>-0.01</v>
      </c>
      <c r="AA39" s="278"/>
      <c r="AB39" s="278"/>
      <c r="AC39" s="279"/>
      <c r="AD39" s="2"/>
      <c r="AE39" s="282"/>
    </row>
    <row r="40" spans="1:31" ht="16.350000000000001" customHeight="1">
      <c r="A40" s="73" t="s">
        <v>174</v>
      </c>
      <c r="B40" s="163">
        <v>1661</v>
      </c>
      <c r="C40" s="44"/>
      <c r="D40" s="163">
        <v>1656</v>
      </c>
      <c r="E40" s="44"/>
      <c r="F40" s="163">
        <v>1657</v>
      </c>
      <c r="G40" s="44"/>
      <c r="H40" s="163">
        <v>1656</v>
      </c>
      <c r="I40" s="44"/>
      <c r="J40" s="163">
        <v>1658</v>
      </c>
      <c r="K40" s="46"/>
      <c r="L40" s="163">
        <v>5</v>
      </c>
      <c r="M40" s="46"/>
      <c r="N40" s="78">
        <v>0</v>
      </c>
      <c r="O40" s="33"/>
      <c r="P40" s="163">
        <v>3</v>
      </c>
      <c r="Q40" s="46"/>
      <c r="R40" s="78">
        <v>0</v>
      </c>
      <c r="S40" s="33"/>
      <c r="T40" s="163">
        <v>1659</v>
      </c>
      <c r="U40" s="33"/>
      <c r="V40" s="163">
        <v>1655</v>
      </c>
      <c r="W40" s="33"/>
      <c r="X40" s="163">
        <v>4</v>
      </c>
      <c r="Y40" s="46"/>
      <c r="Z40" s="78">
        <v>0</v>
      </c>
      <c r="AA40" s="272"/>
      <c r="AB40" s="272"/>
      <c r="AC40" s="273"/>
      <c r="AD40" s="177"/>
      <c r="AE40" s="286"/>
    </row>
    <row r="41" spans="1:31" ht="16.350000000000001" customHeight="1">
      <c r="A41" s="165" t="s">
        <v>175</v>
      </c>
      <c r="B41" s="40">
        <v>11755</v>
      </c>
      <c r="C41" s="24"/>
      <c r="D41" s="40">
        <v>14057</v>
      </c>
      <c r="E41" s="24"/>
      <c r="F41" s="40">
        <v>12830</v>
      </c>
      <c r="G41" s="24"/>
      <c r="H41" s="40">
        <v>12134</v>
      </c>
      <c r="I41" s="24"/>
      <c r="J41" s="40">
        <v>12386</v>
      </c>
      <c r="K41" s="29"/>
      <c r="L41" s="50">
        <v>-2302</v>
      </c>
      <c r="M41" s="29"/>
      <c r="N41" s="79">
        <v>-0.16</v>
      </c>
      <c r="O41" s="23"/>
      <c r="P41" s="50">
        <v>-631</v>
      </c>
      <c r="Q41" s="29"/>
      <c r="R41" s="79">
        <v>-0.05</v>
      </c>
      <c r="S41" s="23"/>
      <c r="T41" s="49">
        <v>12906</v>
      </c>
      <c r="U41" s="23"/>
      <c r="V41" s="49">
        <v>13555</v>
      </c>
      <c r="W41" s="23"/>
      <c r="X41" s="49">
        <v>-649</v>
      </c>
      <c r="Y41" s="29"/>
      <c r="Z41" s="79">
        <v>-0.05</v>
      </c>
      <c r="AA41" s="278"/>
      <c r="AB41" s="278"/>
      <c r="AC41" s="279"/>
      <c r="AD41" s="2"/>
      <c r="AE41" s="282"/>
    </row>
    <row r="42" spans="1:31" ht="16.350000000000001" customHeight="1">
      <c r="A42" s="211" t="s">
        <v>192</v>
      </c>
      <c r="B42" s="193">
        <v>11977</v>
      </c>
      <c r="C42" s="44"/>
      <c r="D42" s="193">
        <v>14701</v>
      </c>
      <c r="E42" s="44"/>
      <c r="F42" s="193">
        <v>13334</v>
      </c>
      <c r="G42" s="44"/>
      <c r="H42" s="193">
        <v>12734</v>
      </c>
      <c r="I42" s="44"/>
      <c r="J42" s="193">
        <v>13249</v>
      </c>
      <c r="K42" s="46"/>
      <c r="L42" s="283">
        <v>-2724</v>
      </c>
      <c r="M42" s="46"/>
      <c r="N42" s="78">
        <v>-0.19</v>
      </c>
      <c r="O42" s="33"/>
      <c r="P42" s="283">
        <v>-1272</v>
      </c>
      <c r="Q42" s="46"/>
      <c r="R42" s="78">
        <v>-0.1</v>
      </c>
      <c r="S42" s="33"/>
      <c r="T42" s="193">
        <v>13339</v>
      </c>
      <c r="U42" s="302"/>
      <c r="V42" s="193">
        <v>14336</v>
      </c>
      <c r="W42" s="33"/>
      <c r="X42" s="193">
        <v>-997</v>
      </c>
      <c r="Y42" s="46"/>
      <c r="Z42" s="78">
        <v>-7.0000000000000007E-2</v>
      </c>
      <c r="AA42" s="284"/>
      <c r="AB42" s="284"/>
      <c r="AC42" s="285"/>
      <c r="AD42" s="177"/>
      <c r="AE42" s="286"/>
    </row>
    <row r="43" spans="1:31" ht="16.350000000000001" customHeight="1">
      <c r="A43" s="165" t="s">
        <v>224</v>
      </c>
      <c r="B43" s="49">
        <v>115829</v>
      </c>
      <c r="C43" s="24"/>
      <c r="D43" s="49">
        <v>111969</v>
      </c>
      <c r="E43" s="24"/>
      <c r="F43" s="49">
        <v>109058</v>
      </c>
      <c r="G43" s="24"/>
      <c r="H43" s="49">
        <v>107710</v>
      </c>
      <c r="I43" s="24"/>
      <c r="J43" s="49">
        <v>108012</v>
      </c>
      <c r="K43" s="29"/>
      <c r="L43" s="50">
        <v>3860</v>
      </c>
      <c r="M43" s="29"/>
      <c r="N43" s="79">
        <v>0.03</v>
      </c>
      <c r="O43" s="23"/>
      <c r="P43" s="50">
        <v>7817</v>
      </c>
      <c r="Q43" s="29"/>
      <c r="R43" s="79">
        <v>7.0000000000000007E-2</v>
      </c>
      <c r="S43" s="23"/>
      <c r="T43" s="166">
        <v>113899</v>
      </c>
      <c r="U43" s="107"/>
      <c r="V43" s="166">
        <v>107700</v>
      </c>
      <c r="W43" s="23"/>
      <c r="X43" s="49">
        <v>6199</v>
      </c>
      <c r="Y43" s="29"/>
      <c r="Z43" s="79">
        <v>0.06</v>
      </c>
      <c r="AA43" s="290"/>
      <c r="AB43" s="290"/>
      <c r="AC43" s="291"/>
      <c r="AD43" s="2"/>
      <c r="AE43" s="282"/>
    </row>
    <row r="44" spans="1:31" ht="16.350000000000001" customHeight="1">
      <c r="A44" s="73" t="s">
        <v>225</v>
      </c>
      <c r="B44" s="48">
        <v>37745</v>
      </c>
      <c r="C44" s="44"/>
      <c r="D44" s="48">
        <v>29362</v>
      </c>
      <c r="E44" s="44"/>
      <c r="F44" s="48">
        <v>29928</v>
      </c>
      <c r="G44" s="44"/>
      <c r="H44" s="48">
        <v>28945</v>
      </c>
      <c r="I44" s="44"/>
      <c r="J44" s="48">
        <v>28389</v>
      </c>
      <c r="K44" s="46"/>
      <c r="L44" s="45">
        <v>8383</v>
      </c>
      <c r="M44" s="46"/>
      <c r="N44" s="78">
        <v>0.28999999999999998</v>
      </c>
      <c r="O44" s="33"/>
      <c r="P44" s="45">
        <v>9356</v>
      </c>
      <c r="Q44" s="46"/>
      <c r="R44" s="78">
        <v>0.33</v>
      </c>
      <c r="S44" s="33"/>
      <c r="T44" s="48">
        <v>33553</v>
      </c>
      <c r="U44" s="33"/>
      <c r="V44" s="48">
        <v>28426</v>
      </c>
      <c r="W44" s="33"/>
      <c r="X44" s="48">
        <v>5127</v>
      </c>
      <c r="Y44" s="46"/>
      <c r="Z44" s="78">
        <v>0.18</v>
      </c>
      <c r="AA44" s="272"/>
      <c r="AB44" s="272"/>
      <c r="AC44" s="273"/>
      <c r="AD44" s="177"/>
      <c r="AE44" s="286"/>
    </row>
    <row r="45" spans="1:31" ht="16.350000000000001" customHeight="1">
      <c r="A45" s="70" t="s">
        <v>177</v>
      </c>
      <c r="B45" s="49">
        <v>4086</v>
      </c>
      <c r="C45" s="24"/>
      <c r="D45" s="49">
        <v>4053</v>
      </c>
      <c r="E45" s="24"/>
      <c r="F45" s="49">
        <v>3819</v>
      </c>
      <c r="G45" s="24"/>
      <c r="H45" s="49">
        <v>3789</v>
      </c>
      <c r="I45" s="24"/>
      <c r="J45" s="49">
        <v>3536</v>
      </c>
      <c r="K45" s="29"/>
      <c r="L45" s="50">
        <v>33</v>
      </c>
      <c r="M45" s="29"/>
      <c r="N45" s="79">
        <v>0.01</v>
      </c>
      <c r="O45" s="23"/>
      <c r="P45" s="287">
        <v>550</v>
      </c>
      <c r="Q45" s="29"/>
      <c r="R45" s="79">
        <v>0.16</v>
      </c>
      <c r="S45" s="23"/>
      <c r="T45" s="49">
        <v>4070</v>
      </c>
      <c r="U45" s="23"/>
      <c r="V45" s="49">
        <v>3560</v>
      </c>
      <c r="W45" s="23"/>
      <c r="X45" s="49">
        <v>510</v>
      </c>
      <c r="Y45" s="29"/>
      <c r="Z45" s="79">
        <v>0.14000000000000001</v>
      </c>
      <c r="AA45" s="278"/>
      <c r="AB45" s="278"/>
      <c r="AC45" s="279"/>
      <c r="AD45" s="2"/>
      <c r="AE45" s="282"/>
    </row>
    <row r="46" spans="1:31" ht="16.350000000000001" customHeight="1">
      <c r="A46" s="303" t="s">
        <v>178</v>
      </c>
      <c r="B46" s="204">
        <v>157660</v>
      </c>
      <c r="C46" s="44"/>
      <c r="D46" s="204">
        <v>145384</v>
      </c>
      <c r="E46" s="44"/>
      <c r="F46" s="204">
        <v>142805</v>
      </c>
      <c r="G46" s="44"/>
      <c r="H46" s="204">
        <v>140444</v>
      </c>
      <c r="I46" s="44"/>
      <c r="J46" s="204">
        <v>139937</v>
      </c>
      <c r="K46" s="46"/>
      <c r="L46" s="247">
        <v>12276</v>
      </c>
      <c r="M46" s="46"/>
      <c r="N46" s="78">
        <v>0.08</v>
      </c>
      <c r="O46" s="33"/>
      <c r="P46" s="247">
        <v>17723</v>
      </c>
      <c r="Q46" s="46"/>
      <c r="R46" s="78">
        <v>0.13</v>
      </c>
      <c r="S46" s="33"/>
      <c r="T46" s="204">
        <v>151522</v>
      </c>
      <c r="U46" s="33"/>
      <c r="V46" s="204">
        <v>139686</v>
      </c>
      <c r="W46" s="33"/>
      <c r="X46" s="43">
        <v>11836</v>
      </c>
      <c r="Y46" s="46"/>
      <c r="Z46" s="78">
        <v>0.08</v>
      </c>
      <c r="AA46" s="304"/>
      <c r="AB46" s="304"/>
      <c r="AC46" s="305"/>
      <c r="AD46" s="177"/>
      <c r="AE46" s="286"/>
    </row>
    <row r="47" spans="1:31" ht="16.350000000000001" customHeight="1">
      <c r="A47" s="257" t="s">
        <v>179</v>
      </c>
      <c r="B47" s="49">
        <v>22133</v>
      </c>
      <c r="C47" s="24"/>
      <c r="D47" s="49">
        <v>21793</v>
      </c>
      <c r="E47" s="24"/>
      <c r="F47" s="49">
        <v>21841</v>
      </c>
      <c r="G47" s="24"/>
      <c r="H47" s="49">
        <v>21666</v>
      </c>
      <c r="I47" s="24"/>
      <c r="J47" s="49">
        <v>21552</v>
      </c>
      <c r="K47" s="29"/>
      <c r="L47" s="287">
        <v>340</v>
      </c>
      <c r="M47" s="29"/>
      <c r="N47" s="79">
        <v>0.02</v>
      </c>
      <c r="O47" s="23"/>
      <c r="P47" s="287">
        <v>581</v>
      </c>
      <c r="Q47" s="29"/>
      <c r="R47" s="79">
        <v>0.03</v>
      </c>
      <c r="S47" s="23"/>
      <c r="T47" s="49">
        <v>21963</v>
      </c>
      <c r="U47" s="23"/>
      <c r="V47" s="49">
        <v>21269</v>
      </c>
      <c r="W47" s="23"/>
      <c r="X47" s="166">
        <v>694</v>
      </c>
      <c r="Y47" s="29"/>
      <c r="Z47" s="79">
        <v>0.03</v>
      </c>
      <c r="AA47" s="278"/>
      <c r="AB47" s="278"/>
      <c r="AC47" s="279"/>
      <c r="AD47" s="2"/>
      <c r="AE47" s="282"/>
    </row>
    <row r="48" spans="1:31" ht="16.350000000000001" customHeight="1">
      <c r="A48" s="303" t="s">
        <v>189</v>
      </c>
      <c r="B48" s="306">
        <v>179793</v>
      </c>
      <c r="C48" s="44"/>
      <c r="D48" s="306">
        <v>167177</v>
      </c>
      <c r="E48" s="44"/>
      <c r="F48" s="306">
        <v>164646</v>
      </c>
      <c r="G48" s="44"/>
      <c r="H48" s="306">
        <v>162110</v>
      </c>
      <c r="I48" s="44"/>
      <c r="J48" s="306">
        <v>161489</v>
      </c>
      <c r="K48" s="46"/>
      <c r="L48" s="307">
        <v>12616</v>
      </c>
      <c r="M48" s="46"/>
      <c r="N48" s="78">
        <v>0.08</v>
      </c>
      <c r="O48" s="32"/>
      <c r="P48" s="307">
        <v>18304</v>
      </c>
      <c r="Q48" s="46"/>
      <c r="R48" s="78">
        <v>0.11</v>
      </c>
      <c r="S48" s="32"/>
      <c r="T48" s="306">
        <v>173485</v>
      </c>
      <c r="U48" s="32"/>
      <c r="V48" s="306">
        <v>160955</v>
      </c>
      <c r="W48" s="33"/>
      <c r="X48" s="308">
        <v>12530</v>
      </c>
      <c r="Y48" s="46"/>
      <c r="Z48" s="78">
        <v>0.08</v>
      </c>
      <c r="AA48" s="304"/>
      <c r="AB48" s="304"/>
      <c r="AC48" s="305"/>
      <c r="AD48" s="177"/>
      <c r="AE48" s="301"/>
    </row>
    <row r="49" spans="1:31" ht="16.350000000000001" customHeight="1">
      <c r="A49" s="70" t="s">
        <v>226</v>
      </c>
      <c r="B49" s="158">
        <v>131975</v>
      </c>
      <c r="C49" s="159"/>
      <c r="D49" s="309">
        <v>123744</v>
      </c>
      <c r="E49" s="310"/>
      <c r="F49" s="309">
        <v>121631</v>
      </c>
      <c r="G49" s="310"/>
      <c r="H49" s="309">
        <v>119361</v>
      </c>
      <c r="I49" s="310"/>
      <c r="J49" s="309">
        <v>119469</v>
      </c>
      <c r="K49" s="29"/>
      <c r="L49" s="309">
        <v>8231</v>
      </c>
      <c r="M49" s="29"/>
      <c r="N49" s="79">
        <v>7.0000000000000007E-2</v>
      </c>
      <c r="O49" s="159"/>
      <c r="P49" s="309">
        <v>12506</v>
      </c>
      <c r="Q49" s="29"/>
      <c r="R49" s="79">
        <v>0.1</v>
      </c>
      <c r="S49" s="159"/>
      <c r="T49" s="158">
        <v>127860</v>
      </c>
      <c r="U49" s="113"/>
      <c r="V49" s="158">
        <v>119174</v>
      </c>
      <c r="W49" s="23"/>
      <c r="X49" s="158">
        <v>8686</v>
      </c>
      <c r="Y49" s="29"/>
      <c r="Z49" s="88">
        <v>7.0000000000000007E-2</v>
      </c>
      <c r="AA49" s="278"/>
      <c r="AB49" s="278"/>
      <c r="AC49" s="279"/>
      <c r="AD49" s="2"/>
      <c r="AE49" s="288"/>
    </row>
    <row r="50" spans="1:31" ht="16.350000000000001" customHeight="1">
      <c r="A50" s="89" t="s">
        <v>227</v>
      </c>
      <c r="B50" s="31">
        <v>141597</v>
      </c>
      <c r="C50" s="254"/>
      <c r="D50" s="31">
        <v>126630</v>
      </c>
      <c r="E50" s="254"/>
      <c r="F50" s="31">
        <v>125652</v>
      </c>
      <c r="G50" s="254"/>
      <c r="H50" s="31">
        <v>123921</v>
      </c>
      <c r="I50" s="254"/>
      <c r="J50" s="31">
        <v>123152</v>
      </c>
      <c r="K50" s="254"/>
      <c r="L50" s="31">
        <v>14967</v>
      </c>
      <c r="M50" s="44"/>
      <c r="N50" s="36">
        <v>0.12</v>
      </c>
      <c r="O50" s="44"/>
      <c r="P50" s="31">
        <v>18445</v>
      </c>
      <c r="Q50" s="44"/>
      <c r="R50" s="36">
        <v>0.15</v>
      </c>
      <c r="S50" s="44"/>
      <c r="T50" s="31">
        <v>134113</v>
      </c>
      <c r="U50" s="259"/>
      <c r="V50" s="31">
        <v>121790</v>
      </c>
      <c r="W50" s="44"/>
      <c r="X50" s="31">
        <v>12323</v>
      </c>
      <c r="Y50" s="46"/>
      <c r="Z50" s="36">
        <v>0.1</v>
      </c>
      <c r="AA50" s="44"/>
      <c r="AB50" s="44"/>
      <c r="AC50" s="177"/>
      <c r="AD50" s="177"/>
      <c r="AE50" s="177"/>
    </row>
    <row r="51" spans="1:31" ht="16.350000000000001" customHeight="1">
      <c r="A51" s="311" t="s">
        <v>228</v>
      </c>
      <c r="B51" s="312">
        <v>13706</v>
      </c>
      <c r="C51" s="159"/>
      <c r="D51" s="312">
        <v>13484</v>
      </c>
      <c r="E51" s="159"/>
      <c r="F51" s="158">
        <v>13660</v>
      </c>
      <c r="G51" s="159"/>
      <c r="H51" s="158">
        <v>13788</v>
      </c>
      <c r="I51" s="159"/>
      <c r="J51" s="158">
        <v>13670</v>
      </c>
      <c r="K51" s="29"/>
      <c r="L51" s="242">
        <v>222</v>
      </c>
      <c r="M51" s="29"/>
      <c r="N51" s="79">
        <v>0.02</v>
      </c>
      <c r="O51" s="159"/>
      <c r="P51" s="242">
        <v>36</v>
      </c>
      <c r="Q51" s="29"/>
      <c r="R51" s="79">
        <v>0</v>
      </c>
      <c r="S51" s="159"/>
      <c r="T51" s="158">
        <v>13595</v>
      </c>
      <c r="U51" s="159"/>
      <c r="V51" s="158">
        <v>13453</v>
      </c>
      <c r="W51" s="23"/>
      <c r="X51" s="242">
        <v>142</v>
      </c>
      <c r="Y51" s="29"/>
      <c r="Z51" s="42">
        <v>0.01</v>
      </c>
      <c r="AA51" s="278"/>
      <c r="AB51" s="278"/>
      <c r="AC51" s="279"/>
      <c r="AD51" s="2"/>
      <c r="AE51" s="313"/>
    </row>
    <row r="52" spans="1:31" ht="15" customHeight="1">
      <c r="A52" s="24"/>
      <c r="B52" s="64"/>
      <c r="C52" s="64"/>
      <c r="D52" s="64"/>
      <c r="E52" s="64"/>
      <c r="F52" s="64"/>
      <c r="G52" s="64"/>
      <c r="H52" s="64"/>
      <c r="I52" s="64"/>
      <c r="J52" s="64"/>
      <c r="K52" s="24"/>
      <c r="L52" s="24"/>
      <c r="M52" s="24"/>
      <c r="N52" s="24"/>
      <c r="O52" s="24"/>
      <c r="P52" s="24"/>
      <c r="Q52" s="24"/>
      <c r="R52" s="24"/>
      <c r="S52" s="24"/>
      <c r="T52" s="24"/>
      <c r="U52" s="24"/>
      <c r="V52" s="24"/>
      <c r="W52" s="24"/>
      <c r="X52" s="24"/>
      <c r="Y52" s="24"/>
      <c r="Z52" s="24"/>
      <c r="AA52" s="24"/>
      <c r="AB52" s="24"/>
      <c r="AC52" s="2"/>
      <c r="AD52" s="2"/>
      <c r="AE52" s="2"/>
    </row>
    <row r="53" spans="1:31" ht="15" customHeight="1"/>
    <row r="54" spans="1:31" ht="16.350000000000001" customHeight="1"/>
    <row r="55" spans="1:31" ht="16.350000000000001" customHeight="1"/>
    <row r="56" spans="1:31" ht="16.350000000000001" customHeight="1"/>
    <row r="57" spans="1:31" ht="15" customHeight="1"/>
    <row r="58" spans="1:31" ht="15" customHeight="1"/>
    <row r="59" spans="1:31" ht="15" customHeight="1"/>
    <row r="60" spans="1:31" ht="17.45" customHeight="1"/>
    <row r="61" spans="1:31" ht="15" customHeight="1"/>
    <row r="62" spans="1:31" ht="15" customHeight="1"/>
    <row r="63" spans="1:31" ht="15" customHeight="1"/>
    <row r="64" spans="1:31" ht="15" customHeight="1"/>
    <row r="65" ht="15" customHeight="1"/>
    <row r="66" ht="15" customHeight="1"/>
    <row r="67" ht="15" customHeight="1"/>
    <row r="68" ht="15" customHeight="1"/>
    <row r="69" ht="15" customHeight="1"/>
    <row r="70" ht="15" customHeight="1"/>
    <row r="71" ht="15" customHeight="1"/>
    <row r="72" ht="15" customHeight="1"/>
    <row r="73" ht="15" customHeight="1"/>
    <row r="74" ht="16.350000000000001" customHeight="1"/>
    <row r="75" ht="15" customHeight="1"/>
    <row r="76" ht="15" customHeight="1"/>
    <row r="77" ht="15" customHeight="1"/>
    <row r="78" ht="15" customHeight="1"/>
    <row r="79" ht="15" customHeight="1"/>
    <row r="80" ht="15" customHeight="1"/>
    <row r="81" ht="15" customHeight="1"/>
    <row r="82" ht="15" customHeight="1"/>
    <row r="83" ht="15" customHeight="1"/>
    <row r="84" ht="16.350000000000001" customHeight="1"/>
    <row r="85" ht="23.85" customHeight="1"/>
    <row r="86" ht="26.25" customHeight="1"/>
    <row r="87" ht="33.75" customHeight="1"/>
    <row r="88" ht="16.350000000000001" customHeight="1"/>
    <row r="89" ht="16.350000000000001" customHeight="1"/>
    <row r="90" ht="16.350000000000001" customHeight="1"/>
    <row r="91" ht="16.350000000000001" customHeight="1"/>
    <row r="92" ht="16.350000000000001" customHeight="1"/>
    <row r="93" ht="16.350000000000001" customHeight="1"/>
    <row r="94" ht="16.350000000000001" customHeight="1"/>
    <row r="95" ht="16.350000000000001" customHeight="1"/>
    <row r="96" ht="16.350000000000001" customHeight="1"/>
    <row r="97" ht="16.350000000000001" customHeight="1"/>
    <row r="98" ht="16.350000000000001" customHeight="1"/>
    <row r="99" ht="16.350000000000001" customHeight="1"/>
    <row r="100" ht="16.350000000000001" customHeight="1"/>
    <row r="101" ht="16.350000000000001" customHeight="1"/>
    <row r="102" ht="16.350000000000001" customHeight="1"/>
    <row r="103" ht="16.350000000000001" customHeight="1"/>
  </sheetData>
  <mergeCells count="9">
    <mergeCell ref="L5:N5"/>
    <mergeCell ref="P5:R5"/>
    <mergeCell ref="X5:Z5"/>
    <mergeCell ref="A1:AB1"/>
    <mergeCell ref="A2:AB2"/>
    <mergeCell ref="B3:R3"/>
    <mergeCell ref="T3:Z3"/>
    <mergeCell ref="L4:R4"/>
    <mergeCell ref="X4:Z4"/>
  </mergeCells>
  <pageMargins left="0.7" right="0.7" top="0.75" bottom="0.75" header="0.3" footer="0.3"/>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opLeftCell="A16" zoomScale="70" zoomScaleNormal="70" workbookViewId="0">
      <selection activeCell="H37" sqref="H37"/>
    </sheetView>
  </sheetViews>
  <sheetFormatPr defaultColWidth="21.5" defaultRowHeight="12.75"/>
  <cols>
    <col min="1" max="1" width="84.5" bestFit="1" customWidth="1"/>
    <col min="2" max="2" width="8.6640625" bestFit="1" customWidth="1"/>
    <col min="3" max="3" width="0.6640625" customWidth="1"/>
    <col min="4" max="4" width="14.1640625" bestFit="1" customWidth="1"/>
    <col min="5" max="5" width="0.6640625" customWidth="1"/>
    <col min="6" max="6" width="8.6640625" bestFit="1" customWidth="1"/>
    <col min="7" max="7" width="0.6640625" customWidth="1"/>
    <col min="8" max="8" width="13.6640625" bestFit="1" customWidth="1"/>
    <col min="9" max="9" width="0.6640625" customWidth="1"/>
    <col min="10" max="10" width="8.6640625" bestFit="1" customWidth="1"/>
    <col min="11" max="11" width="0.6640625" customWidth="1"/>
    <col min="12" max="12" width="15" bestFit="1" customWidth="1"/>
    <col min="13" max="13" width="0.6640625" customWidth="1"/>
    <col min="14" max="14" width="8.6640625" bestFit="1" customWidth="1"/>
    <col min="15" max="15" width="0.6640625" customWidth="1"/>
    <col min="16" max="16" width="15" bestFit="1" customWidth="1"/>
    <col min="17" max="17" width="0.6640625" customWidth="1"/>
    <col min="18" max="18" width="8.6640625" bestFit="1" customWidth="1"/>
    <col min="19" max="19" width="0.6640625" customWidth="1"/>
    <col min="20" max="20" width="15" bestFit="1" customWidth="1"/>
    <col min="21" max="21" width="0.6640625" customWidth="1"/>
    <col min="22" max="22" width="8.6640625" bestFit="1" customWidth="1"/>
    <col min="23" max="23" width="0.6640625" customWidth="1"/>
    <col min="24" max="24" width="15" bestFit="1" customWidth="1"/>
    <col min="25" max="25" width="0.6640625" customWidth="1"/>
    <col min="26" max="26" width="8.6640625" bestFit="1" customWidth="1"/>
    <col min="27" max="27" width="0.6640625" customWidth="1"/>
    <col min="28" max="28" width="15" bestFit="1" customWidth="1"/>
    <col min="29" max="29" width="9.83203125" customWidth="1"/>
  </cols>
  <sheetData>
    <row r="1" spans="1:29" ht="17.45" customHeight="1">
      <c r="A1" s="660" t="s">
        <v>229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24"/>
    </row>
    <row r="2" spans="1:29" ht="17.45" customHeight="1">
      <c r="A2" s="668" t="s">
        <v>230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44"/>
    </row>
    <row r="3" spans="1:29" ht="16.350000000000001" customHeight="1">
      <c r="A3" s="160"/>
      <c r="B3" s="649" t="s">
        <v>19</v>
      </c>
      <c r="C3" s="650"/>
      <c r="D3" s="650"/>
      <c r="E3" s="650"/>
      <c r="F3" s="650"/>
      <c r="G3" s="650"/>
      <c r="H3" s="650"/>
      <c r="I3" s="650"/>
      <c r="J3" s="650"/>
      <c r="K3" s="650"/>
      <c r="L3" s="650"/>
      <c r="M3" s="650"/>
      <c r="N3" s="650"/>
      <c r="O3" s="650"/>
      <c r="P3" s="650"/>
      <c r="Q3" s="650"/>
      <c r="R3" s="650"/>
      <c r="S3" s="650"/>
      <c r="T3" s="650"/>
      <c r="U3" s="23"/>
      <c r="V3" s="649" t="s">
        <v>20</v>
      </c>
      <c r="W3" s="650"/>
      <c r="X3" s="650"/>
      <c r="Y3" s="650"/>
      <c r="Z3" s="650"/>
      <c r="AA3" s="650"/>
      <c r="AB3" s="650"/>
      <c r="AC3" s="24"/>
    </row>
    <row r="4" spans="1:29" ht="16.350000000000001" customHeight="1">
      <c r="A4" s="228"/>
      <c r="B4" s="669" t="s">
        <v>24</v>
      </c>
      <c r="C4" s="657"/>
      <c r="D4" s="657"/>
      <c r="E4" s="315"/>
      <c r="F4" s="669" t="s">
        <v>25</v>
      </c>
      <c r="G4" s="657"/>
      <c r="H4" s="657"/>
      <c r="I4" s="315"/>
      <c r="J4" s="669" t="s">
        <v>26</v>
      </c>
      <c r="K4" s="657"/>
      <c r="L4" s="657"/>
      <c r="M4" s="315"/>
      <c r="N4" s="669" t="s">
        <v>27</v>
      </c>
      <c r="O4" s="657"/>
      <c r="P4" s="657"/>
      <c r="Q4" s="315"/>
      <c r="R4" s="669" t="s">
        <v>28</v>
      </c>
      <c r="S4" s="657"/>
      <c r="T4" s="657"/>
      <c r="U4" s="316" t="s">
        <v>21</v>
      </c>
      <c r="V4" s="670">
        <v>2020</v>
      </c>
      <c r="W4" s="657"/>
      <c r="X4" s="657"/>
      <c r="Y4" s="316" t="s">
        <v>21</v>
      </c>
      <c r="Z4" s="670">
        <v>2019</v>
      </c>
      <c r="AA4" s="657"/>
      <c r="AB4" s="657"/>
      <c r="AC4" s="30" t="s">
        <v>21</v>
      </c>
    </row>
    <row r="5" spans="1:29" ht="23.85" customHeight="1">
      <c r="A5" s="24"/>
      <c r="B5" s="17" t="s">
        <v>231</v>
      </c>
      <c r="C5" s="18"/>
      <c r="D5" s="17" t="s">
        <v>232</v>
      </c>
      <c r="E5" s="24"/>
      <c r="F5" s="17" t="s">
        <v>231</v>
      </c>
      <c r="G5" s="18"/>
      <c r="H5" s="17" t="s">
        <v>232</v>
      </c>
      <c r="I5" s="24"/>
      <c r="J5" s="17" t="s">
        <v>231</v>
      </c>
      <c r="K5" s="18"/>
      <c r="L5" s="17" t="s">
        <v>232</v>
      </c>
      <c r="M5" s="18"/>
      <c r="N5" s="17" t="s">
        <v>231</v>
      </c>
      <c r="O5" s="18"/>
      <c r="P5" s="17" t="s">
        <v>232</v>
      </c>
      <c r="Q5" s="18"/>
      <c r="R5" s="21" t="s">
        <v>231</v>
      </c>
      <c r="S5" s="317"/>
      <c r="T5" s="21" t="s">
        <v>232</v>
      </c>
      <c r="U5" s="19" t="s">
        <v>21</v>
      </c>
      <c r="V5" s="21" t="s">
        <v>231</v>
      </c>
      <c r="W5" s="24"/>
      <c r="X5" s="21" t="s">
        <v>232</v>
      </c>
      <c r="Y5" s="19" t="s">
        <v>21</v>
      </c>
      <c r="Z5" s="21" t="s">
        <v>231</v>
      </c>
      <c r="AA5" s="39" t="s">
        <v>21</v>
      </c>
      <c r="AB5" s="21" t="s">
        <v>232</v>
      </c>
      <c r="AC5" s="39" t="s">
        <v>21</v>
      </c>
    </row>
    <row r="6" spans="1:29" ht="18.75" customHeight="1">
      <c r="A6" s="54" t="s">
        <v>233</v>
      </c>
      <c r="B6" s="318"/>
      <c r="C6" s="44"/>
      <c r="D6" s="318"/>
      <c r="E6" s="33"/>
      <c r="F6" s="318"/>
      <c r="G6" s="44"/>
      <c r="H6" s="318"/>
      <c r="I6" s="33"/>
      <c r="J6" s="318"/>
      <c r="K6" s="44"/>
      <c r="L6" s="318"/>
      <c r="M6" s="198"/>
      <c r="N6" s="198"/>
      <c r="O6" s="44"/>
      <c r="P6" s="33"/>
      <c r="Q6" s="44"/>
      <c r="R6" s="33"/>
      <c r="S6" s="33"/>
      <c r="T6" s="318"/>
      <c r="U6" s="33"/>
      <c r="V6" s="318"/>
      <c r="W6" s="33"/>
      <c r="X6" s="318"/>
      <c r="Y6" s="33"/>
      <c r="Z6" s="198"/>
      <c r="AA6" s="33"/>
      <c r="AB6" s="318"/>
      <c r="AC6" s="32"/>
    </row>
    <row r="7" spans="1:29" ht="17.45" customHeight="1">
      <c r="A7" s="70" t="s">
        <v>214</v>
      </c>
      <c r="B7" s="319">
        <v>8.9999999999999998E-4</v>
      </c>
      <c r="C7" s="24"/>
      <c r="D7" s="320">
        <v>1</v>
      </c>
      <c r="E7" s="127"/>
      <c r="F7" s="319">
        <v>1.12E-2</v>
      </c>
      <c r="G7" s="24"/>
      <c r="H7" s="320">
        <v>5</v>
      </c>
      <c r="I7" s="127"/>
      <c r="J7" s="319">
        <v>1.49E-2</v>
      </c>
      <c r="K7" s="24"/>
      <c r="L7" s="320">
        <v>7</v>
      </c>
      <c r="M7" s="127"/>
      <c r="N7" s="319">
        <v>2.0899999999999998E-2</v>
      </c>
      <c r="O7" s="24"/>
      <c r="P7" s="320">
        <v>8</v>
      </c>
      <c r="Q7" s="127"/>
      <c r="R7" s="319">
        <v>2.1600000000000001E-2</v>
      </c>
      <c r="S7" s="23"/>
      <c r="T7" s="320">
        <v>7</v>
      </c>
      <c r="U7" s="23"/>
      <c r="V7" s="319">
        <v>3.5999999999999999E-3</v>
      </c>
      <c r="W7" s="23"/>
      <c r="X7" s="320">
        <v>6</v>
      </c>
      <c r="Y7" s="23"/>
      <c r="Z7" s="319">
        <v>2.18E-2</v>
      </c>
      <c r="AA7" s="23"/>
      <c r="AB7" s="320">
        <v>15</v>
      </c>
      <c r="AC7" s="127"/>
    </row>
    <row r="8" spans="1:29" ht="17.45" customHeight="1">
      <c r="A8" s="73" t="s">
        <v>215</v>
      </c>
      <c r="B8" s="130">
        <v>2.1499999999999998E-2</v>
      </c>
      <c r="C8" s="44"/>
      <c r="D8" s="101">
        <v>130</v>
      </c>
      <c r="E8" s="132"/>
      <c r="F8" s="130">
        <v>2.3199999999999998E-2</v>
      </c>
      <c r="G8" s="44"/>
      <c r="H8" s="101">
        <v>147</v>
      </c>
      <c r="I8" s="132"/>
      <c r="J8" s="130">
        <v>2.47E-2</v>
      </c>
      <c r="K8" s="44"/>
      <c r="L8" s="101">
        <v>159</v>
      </c>
      <c r="M8" s="132"/>
      <c r="N8" s="130">
        <v>2.3800000000000002E-2</v>
      </c>
      <c r="O8" s="44"/>
      <c r="P8" s="101">
        <v>153</v>
      </c>
      <c r="Q8" s="132"/>
      <c r="R8" s="130">
        <v>2.5600000000000001E-2</v>
      </c>
      <c r="S8" s="33"/>
      <c r="T8" s="101">
        <v>164</v>
      </c>
      <c r="U8" s="33"/>
      <c r="V8" s="130">
        <v>2.24E-2</v>
      </c>
      <c r="W8" s="33"/>
      <c r="X8" s="101">
        <v>277</v>
      </c>
      <c r="Y8" s="33"/>
      <c r="Z8" s="130">
        <v>2.5999999999999999E-2</v>
      </c>
      <c r="AA8" s="33"/>
      <c r="AB8" s="101">
        <v>330</v>
      </c>
      <c r="AC8" s="123"/>
    </row>
    <row r="9" spans="1:29" ht="17.45" customHeight="1">
      <c r="A9" s="70" t="s">
        <v>216</v>
      </c>
      <c r="B9" s="126">
        <v>2.5999999999999999E-2</v>
      </c>
      <c r="C9" s="133"/>
      <c r="D9" s="321">
        <v>0</v>
      </c>
      <c r="E9" s="133"/>
      <c r="F9" s="126">
        <v>2.5999999999999999E-2</v>
      </c>
      <c r="G9" s="133"/>
      <c r="H9" s="321">
        <v>0</v>
      </c>
      <c r="I9" s="133"/>
      <c r="J9" s="126">
        <v>2.5999999999999999E-2</v>
      </c>
      <c r="K9" s="133"/>
      <c r="L9" s="321">
        <v>0</v>
      </c>
      <c r="M9" s="133"/>
      <c r="N9" s="126">
        <v>2.5999999999999999E-2</v>
      </c>
      <c r="O9" s="133"/>
      <c r="P9" s="321">
        <v>0</v>
      </c>
      <c r="Q9" s="133"/>
      <c r="R9" s="126">
        <v>2.5999999999999999E-2</v>
      </c>
      <c r="S9" s="133"/>
      <c r="T9" s="321">
        <v>0</v>
      </c>
      <c r="U9" s="23"/>
      <c r="V9" s="126">
        <v>2.5999999999999999E-2</v>
      </c>
      <c r="W9" s="133"/>
      <c r="X9" s="321">
        <v>0</v>
      </c>
      <c r="Y9" s="23"/>
      <c r="Z9" s="126">
        <v>2.5999999999999999E-2</v>
      </c>
      <c r="AA9" s="133"/>
      <c r="AB9" s="321">
        <v>0</v>
      </c>
      <c r="AC9" s="133"/>
    </row>
    <row r="10" spans="1:29" ht="17.45" customHeight="1">
      <c r="A10" s="211" t="s">
        <v>217</v>
      </c>
      <c r="B10" s="130">
        <v>2.1499999999999998E-2</v>
      </c>
      <c r="C10" s="44"/>
      <c r="D10" s="322">
        <v>130</v>
      </c>
      <c r="E10" s="132"/>
      <c r="F10" s="130">
        <v>2.3199999999999998E-2</v>
      </c>
      <c r="G10" s="44"/>
      <c r="H10" s="322">
        <v>147</v>
      </c>
      <c r="I10" s="132"/>
      <c r="J10" s="130">
        <v>2.47E-2</v>
      </c>
      <c r="K10" s="44"/>
      <c r="L10" s="322">
        <v>159</v>
      </c>
      <c r="M10" s="132"/>
      <c r="N10" s="130">
        <v>2.3800000000000002E-2</v>
      </c>
      <c r="O10" s="44"/>
      <c r="P10" s="322">
        <v>153</v>
      </c>
      <c r="Q10" s="132"/>
      <c r="R10" s="130">
        <v>2.5600000000000001E-2</v>
      </c>
      <c r="S10" s="33"/>
      <c r="T10" s="322">
        <v>164</v>
      </c>
      <c r="U10" s="33"/>
      <c r="V10" s="130">
        <v>2.24E-2</v>
      </c>
      <c r="W10" s="33"/>
      <c r="X10" s="322">
        <v>277</v>
      </c>
      <c r="Y10" s="33"/>
      <c r="Z10" s="130">
        <v>2.5999999999999999E-2</v>
      </c>
      <c r="AA10" s="33"/>
      <c r="AB10" s="322">
        <v>330</v>
      </c>
      <c r="AC10" s="132"/>
    </row>
    <row r="11" spans="1:29" ht="17.45" customHeight="1">
      <c r="A11" s="165" t="s">
        <v>218</v>
      </c>
      <c r="B11" s="131"/>
      <c r="C11" s="24"/>
      <c r="D11" s="323">
        <v>131</v>
      </c>
      <c r="E11" s="127"/>
      <c r="F11" s="131"/>
      <c r="G11" s="24"/>
      <c r="H11" s="323">
        <v>152</v>
      </c>
      <c r="I11" s="127"/>
      <c r="J11" s="131"/>
      <c r="K11" s="24"/>
      <c r="L11" s="323">
        <v>166</v>
      </c>
      <c r="M11" s="127"/>
      <c r="N11" s="131"/>
      <c r="O11" s="24"/>
      <c r="P11" s="323">
        <v>161</v>
      </c>
      <c r="Q11" s="127"/>
      <c r="R11" s="131"/>
      <c r="S11" s="23"/>
      <c r="T11" s="323">
        <v>171</v>
      </c>
      <c r="U11" s="23"/>
      <c r="V11" s="131"/>
      <c r="W11" s="23"/>
      <c r="X11" s="323">
        <v>283</v>
      </c>
      <c r="Y11" s="23"/>
      <c r="Z11" s="131"/>
      <c r="AA11" s="23"/>
      <c r="AB11" s="323">
        <v>345</v>
      </c>
      <c r="AC11" s="127"/>
    </row>
    <row r="12" spans="1:29" ht="17.45" customHeight="1">
      <c r="A12" s="73" t="s">
        <v>87</v>
      </c>
      <c r="B12" s="130">
        <v>3.2300000000000002E-2</v>
      </c>
      <c r="C12" s="44"/>
      <c r="D12" s="101">
        <v>412</v>
      </c>
      <c r="E12" s="132"/>
      <c r="F12" s="130">
        <v>3.8199999999999998E-2</v>
      </c>
      <c r="G12" s="44"/>
      <c r="H12" s="101">
        <v>417</v>
      </c>
      <c r="I12" s="132"/>
      <c r="J12" s="130">
        <v>3.95E-2</v>
      </c>
      <c r="K12" s="44"/>
      <c r="L12" s="101">
        <v>424</v>
      </c>
      <c r="M12" s="132"/>
      <c r="N12" s="130">
        <v>4.1700000000000001E-2</v>
      </c>
      <c r="O12" s="44"/>
      <c r="P12" s="101">
        <v>442</v>
      </c>
      <c r="Q12" s="132"/>
      <c r="R12" s="130">
        <v>4.4499999999999998E-2</v>
      </c>
      <c r="S12" s="33"/>
      <c r="T12" s="101">
        <v>471</v>
      </c>
      <c r="U12" s="33"/>
      <c r="V12" s="130">
        <v>3.5000000000000003E-2</v>
      </c>
      <c r="W12" s="33"/>
      <c r="X12" s="101">
        <v>829</v>
      </c>
      <c r="Y12" s="33"/>
      <c r="Z12" s="130">
        <v>4.4400000000000002E-2</v>
      </c>
      <c r="AA12" s="33"/>
      <c r="AB12" s="101">
        <v>931</v>
      </c>
      <c r="AC12" s="132"/>
    </row>
    <row r="13" spans="1:29" ht="17.45" customHeight="1">
      <c r="A13" s="70" t="s">
        <v>196</v>
      </c>
      <c r="B13" s="126">
        <v>2.87E-2</v>
      </c>
      <c r="C13" s="24"/>
      <c r="D13" s="109">
        <v>106</v>
      </c>
      <c r="E13" s="133"/>
      <c r="F13" s="126">
        <v>3.9600000000000003E-2</v>
      </c>
      <c r="G13" s="24"/>
      <c r="H13" s="109">
        <v>139</v>
      </c>
      <c r="I13" s="133"/>
      <c r="J13" s="126">
        <v>4.2599999999999999E-2</v>
      </c>
      <c r="K13" s="24"/>
      <c r="L13" s="109">
        <v>142</v>
      </c>
      <c r="M13" s="133"/>
      <c r="N13" s="126">
        <v>4.7E-2</v>
      </c>
      <c r="O13" s="24"/>
      <c r="P13" s="109">
        <v>155</v>
      </c>
      <c r="Q13" s="133"/>
      <c r="R13" s="126">
        <v>4.9099999999999998E-2</v>
      </c>
      <c r="S13" s="23"/>
      <c r="T13" s="109">
        <v>166</v>
      </c>
      <c r="U13" s="23"/>
      <c r="V13" s="126">
        <v>3.4000000000000002E-2</v>
      </c>
      <c r="W13" s="23"/>
      <c r="X13" s="109">
        <v>245</v>
      </c>
      <c r="Y13" s="23"/>
      <c r="Z13" s="126">
        <v>4.9399999999999999E-2</v>
      </c>
      <c r="AA13" s="23"/>
      <c r="AB13" s="109">
        <v>331</v>
      </c>
      <c r="AC13" s="133"/>
    </row>
    <row r="14" spans="1:29" ht="17.45" customHeight="1">
      <c r="A14" s="73" t="s">
        <v>197</v>
      </c>
      <c r="B14" s="130">
        <v>2.75E-2</v>
      </c>
      <c r="C14" s="44"/>
      <c r="D14" s="164">
        <v>16</v>
      </c>
      <c r="E14" s="132"/>
      <c r="F14" s="130">
        <v>2.8299999999999999E-2</v>
      </c>
      <c r="G14" s="44"/>
      <c r="H14" s="164">
        <v>18</v>
      </c>
      <c r="I14" s="132"/>
      <c r="J14" s="130">
        <v>2.7699999999999999E-2</v>
      </c>
      <c r="K14" s="44"/>
      <c r="L14" s="164">
        <v>18</v>
      </c>
      <c r="M14" s="132"/>
      <c r="N14" s="130">
        <v>2.8500000000000001E-2</v>
      </c>
      <c r="O14" s="44"/>
      <c r="P14" s="164">
        <v>19</v>
      </c>
      <c r="Q14" s="132"/>
      <c r="R14" s="130">
        <v>2.8899999999999999E-2</v>
      </c>
      <c r="S14" s="33"/>
      <c r="T14" s="164">
        <v>19</v>
      </c>
      <c r="U14" s="33"/>
      <c r="V14" s="130">
        <v>2.7900000000000001E-2</v>
      </c>
      <c r="W14" s="33"/>
      <c r="X14" s="164">
        <v>34</v>
      </c>
      <c r="Y14" s="33"/>
      <c r="Z14" s="130">
        <v>2.87E-2</v>
      </c>
      <c r="AA14" s="33"/>
      <c r="AB14" s="164">
        <v>40</v>
      </c>
      <c r="AC14" s="132"/>
    </row>
    <row r="15" spans="1:29" ht="17.45" customHeight="1">
      <c r="A15" s="165" t="s">
        <v>198</v>
      </c>
      <c r="B15" s="126">
        <v>3.1399999999999997E-2</v>
      </c>
      <c r="C15" s="24"/>
      <c r="D15" s="289">
        <v>534</v>
      </c>
      <c r="E15" s="133"/>
      <c r="F15" s="126">
        <v>3.8100000000000002E-2</v>
      </c>
      <c r="G15" s="24"/>
      <c r="H15" s="289">
        <v>574</v>
      </c>
      <c r="I15" s="133"/>
      <c r="J15" s="126">
        <v>3.9699999999999999E-2</v>
      </c>
      <c r="K15" s="24"/>
      <c r="L15" s="289">
        <v>584</v>
      </c>
      <c r="M15" s="133"/>
      <c r="N15" s="126">
        <v>4.2299999999999997E-2</v>
      </c>
      <c r="O15" s="24"/>
      <c r="P15" s="289">
        <v>616</v>
      </c>
      <c r="Q15" s="133"/>
      <c r="R15" s="126">
        <v>4.48E-2</v>
      </c>
      <c r="S15" s="23"/>
      <c r="T15" s="289">
        <v>656</v>
      </c>
      <c r="U15" s="23"/>
      <c r="V15" s="126">
        <v>3.4500000000000003E-2</v>
      </c>
      <c r="W15" s="23"/>
      <c r="X15" s="289">
        <v>1108</v>
      </c>
      <c r="Y15" s="23"/>
      <c r="Z15" s="126">
        <v>4.48E-2</v>
      </c>
      <c r="AA15" s="23"/>
      <c r="AB15" s="289">
        <v>1302</v>
      </c>
      <c r="AC15" s="133"/>
    </row>
    <row r="16" spans="1:29" ht="17.45" customHeight="1">
      <c r="A16" s="73" t="s">
        <v>199</v>
      </c>
      <c r="B16" s="130">
        <v>3.1899999999999998E-2</v>
      </c>
      <c r="C16" s="44"/>
      <c r="D16" s="101">
        <v>150</v>
      </c>
      <c r="E16" s="132"/>
      <c r="F16" s="130">
        <v>3.4700000000000002E-2</v>
      </c>
      <c r="G16" s="44"/>
      <c r="H16" s="101">
        <v>164</v>
      </c>
      <c r="I16" s="132"/>
      <c r="J16" s="130">
        <v>3.4000000000000002E-2</v>
      </c>
      <c r="K16" s="44"/>
      <c r="L16" s="101">
        <v>165</v>
      </c>
      <c r="M16" s="132"/>
      <c r="N16" s="130">
        <v>3.5299999999999998E-2</v>
      </c>
      <c r="O16" s="44"/>
      <c r="P16" s="101">
        <v>171</v>
      </c>
      <c r="Q16" s="132"/>
      <c r="R16" s="130">
        <v>3.6499999999999998E-2</v>
      </c>
      <c r="S16" s="33"/>
      <c r="T16" s="101">
        <v>176</v>
      </c>
      <c r="U16" s="33"/>
      <c r="V16" s="130">
        <v>3.3300000000000003E-2</v>
      </c>
      <c r="W16" s="33"/>
      <c r="X16" s="101">
        <v>314</v>
      </c>
      <c r="Y16" s="33"/>
      <c r="Z16" s="130">
        <v>3.6600000000000001E-2</v>
      </c>
      <c r="AA16" s="33"/>
      <c r="AB16" s="101">
        <v>351</v>
      </c>
      <c r="AC16" s="132"/>
    </row>
    <row r="17" spans="1:29" ht="17.45" customHeight="1">
      <c r="A17" s="70" t="s">
        <v>200</v>
      </c>
      <c r="B17" s="126">
        <v>3.5000000000000003E-2</v>
      </c>
      <c r="C17" s="24"/>
      <c r="D17" s="109">
        <v>111</v>
      </c>
      <c r="E17" s="133"/>
      <c r="F17" s="126">
        <v>4.6899999999999997E-2</v>
      </c>
      <c r="G17" s="24"/>
      <c r="H17" s="109">
        <v>152</v>
      </c>
      <c r="I17" s="133"/>
      <c r="J17" s="126">
        <v>4.7300000000000002E-2</v>
      </c>
      <c r="K17" s="24"/>
      <c r="L17" s="109">
        <v>159</v>
      </c>
      <c r="M17" s="133"/>
      <c r="N17" s="126">
        <v>5.2400000000000002E-2</v>
      </c>
      <c r="O17" s="24"/>
      <c r="P17" s="109">
        <v>178</v>
      </c>
      <c r="Q17" s="133"/>
      <c r="R17" s="126">
        <v>5.28E-2</v>
      </c>
      <c r="S17" s="23"/>
      <c r="T17" s="109">
        <v>180</v>
      </c>
      <c r="U17" s="23"/>
      <c r="V17" s="126">
        <v>4.1000000000000002E-2</v>
      </c>
      <c r="W17" s="23"/>
      <c r="X17" s="109">
        <v>263</v>
      </c>
      <c r="Y17" s="23"/>
      <c r="Z17" s="126">
        <v>5.2699999999999997E-2</v>
      </c>
      <c r="AA17" s="23"/>
      <c r="AB17" s="109">
        <v>363</v>
      </c>
      <c r="AC17" s="133"/>
    </row>
    <row r="18" spans="1:29" ht="17.45" customHeight="1">
      <c r="A18" s="73" t="s">
        <v>201</v>
      </c>
      <c r="B18" s="130">
        <v>4.3299999999999998E-2</v>
      </c>
      <c r="C18" s="44"/>
      <c r="D18" s="101">
        <v>129</v>
      </c>
      <c r="E18" s="132"/>
      <c r="F18" s="130">
        <v>4.3400000000000001E-2</v>
      </c>
      <c r="G18" s="44"/>
      <c r="H18" s="101">
        <v>131</v>
      </c>
      <c r="I18" s="132"/>
      <c r="J18" s="130">
        <v>4.3200000000000002E-2</v>
      </c>
      <c r="K18" s="44"/>
      <c r="L18" s="101">
        <v>132</v>
      </c>
      <c r="M18" s="132"/>
      <c r="N18" s="130">
        <v>4.2500000000000003E-2</v>
      </c>
      <c r="O18" s="44"/>
      <c r="P18" s="101">
        <v>129</v>
      </c>
      <c r="Q18" s="132"/>
      <c r="R18" s="130">
        <v>4.19E-2</v>
      </c>
      <c r="S18" s="33"/>
      <c r="T18" s="101">
        <v>125</v>
      </c>
      <c r="U18" s="33"/>
      <c r="V18" s="130">
        <v>4.3299999999999998E-2</v>
      </c>
      <c r="W18" s="33"/>
      <c r="X18" s="101">
        <v>260</v>
      </c>
      <c r="Y18" s="33"/>
      <c r="Z18" s="130">
        <v>4.1200000000000001E-2</v>
      </c>
      <c r="AA18" s="33"/>
      <c r="AB18" s="101">
        <v>245</v>
      </c>
      <c r="AC18" s="132"/>
    </row>
    <row r="19" spans="1:29" ht="17.45" customHeight="1">
      <c r="A19" s="70" t="s">
        <v>202</v>
      </c>
      <c r="B19" s="126">
        <v>5.21E-2</v>
      </c>
      <c r="C19" s="24"/>
      <c r="D19" s="109">
        <v>145</v>
      </c>
      <c r="E19" s="133"/>
      <c r="F19" s="126">
        <v>5.6399999999999999E-2</v>
      </c>
      <c r="G19" s="24"/>
      <c r="H19" s="109">
        <v>149</v>
      </c>
      <c r="I19" s="133"/>
      <c r="J19" s="126">
        <v>5.7599999999999998E-2</v>
      </c>
      <c r="K19" s="24"/>
      <c r="L19" s="109">
        <v>143</v>
      </c>
      <c r="M19" s="133"/>
      <c r="N19" s="126">
        <v>5.8900000000000001E-2</v>
      </c>
      <c r="O19" s="24"/>
      <c r="P19" s="109">
        <v>141</v>
      </c>
      <c r="Q19" s="133"/>
      <c r="R19" s="126">
        <v>5.9700000000000003E-2</v>
      </c>
      <c r="S19" s="23"/>
      <c r="T19" s="109">
        <v>137</v>
      </c>
      <c r="U19" s="23"/>
      <c r="V19" s="126">
        <v>5.4199999999999998E-2</v>
      </c>
      <c r="W19" s="23"/>
      <c r="X19" s="109">
        <v>294</v>
      </c>
      <c r="Y19" s="23"/>
      <c r="Z19" s="126">
        <v>5.9799999999999999E-2</v>
      </c>
      <c r="AA19" s="23"/>
      <c r="AB19" s="109">
        <v>271</v>
      </c>
      <c r="AC19" s="133"/>
    </row>
    <row r="20" spans="1:29" ht="17.45" customHeight="1">
      <c r="A20" s="73" t="s">
        <v>203</v>
      </c>
      <c r="B20" s="130">
        <v>7.5200000000000003E-2</v>
      </c>
      <c r="C20" s="44"/>
      <c r="D20" s="45">
        <v>123</v>
      </c>
      <c r="E20" s="132"/>
      <c r="F20" s="130">
        <v>7.7700000000000005E-2</v>
      </c>
      <c r="G20" s="44"/>
      <c r="H20" s="45">
        <v>132</v>
      </c>
      <c r="I20" s="132"/>
      <c r="J20" s="130">
        <v>7.8299999999999995E-2</v>
      </c>
      <c r="K20" s="44"/>
      <c r="L20" s="45">
        <v>129</v>
      </c>
      <c r="M20" s="132"/>
      <c r="N20" s="130">
        <v>8.2100000000000006E-2</v>
      </c>
      <c r="O20" s="44"/>
      <c r="P20" s="45">
        <v>121</v>
      </c>
      <c r="Q20" s="132"/>
      <c r="R20" s="130">
        <v>8.2400000000000001E-2</v>
      </c>
      <c r="S20" s="33"/>
      <c r="T20" s="45">
        <v>118</v>
      </c>
      <c r="U20" s="33"/>
      <c r="V20" s="130">
        <v>7.6499999999999999E-2</v>
      </c>
      <c r="W20" s="33"/>
      <c r="X20" s="324">
        <v>255</v>
      </c>
      <c r="Y20" s="33"/>
      <c r="Z20" s="130">
        <v>8.5500000000000007E-2</v>
      </c>
      <c r="AA20" s="33"/>
      <c r="AB20" s="324">
        <v>241</v>
      </c>
      <c r="AC20" s="132"/>
    </row>
    <row r="21" spans="1:29" ht="17.45" customHeight="1">
      <c r="A21" s="165" t="s">
        <v>204</v>
      </c>
      <c r="B21" s="126">
        <v>4.3099999999999999E-2</v>
      </c>
      <c r="C21" s="24"/>
      <c r="D21" s="289">
        <v>658</v>
      </c>
      <c r="E21" s="133"/>
      <c r="F21" s="126">
        <v>4.7500000000000001E-2</v>
      </c>
      <c r="G21" s="24"/>
      <c r="H21" s="289">
        <v>728</v>
      </c>
      <c r="I21" s="133"/>
      <c r="J21" s="126">
        <v>4.7199999999999999E-2</v>
      </c>
      <c r="K21" s="24"/>
      <c r="L21" s="289">
        <v>728</v>
      </c>
      <c r="M21" s="133"/>
      <c r="N21" s="126">
        <v>4.8800000000000003E-2</v>
      </c>
      <c r="O21" s="24"/>
      <c r="P21" s="289">
        <v>740</v>
      </c>
      <c r="Q21" s="133"/>
      <c r="R21" s="126">
        <v>4.9200000000000001E-2</v>
      </c>
      <c r="S21" s="23"/>
      <c r="T21" s="289">
        <v>736</v>
      </c>
      <c r="U21" s="23"/>
      <c r="V21" s="126">
        <v>4.53E-2</v>
      </c>
      <c r="W21" s="23"/>
      <c r="X21" s="289">
        <v>1386</v>
      </c>
      <c r="Y21" s="23"/>
      <c r="Z21" s="126">
        <v>4.9399999999999999E-2</v>
      </c>
      <c r="AA21" s="23"/>
      <c r="AB21" s="289">
        <v>1471</v>
      </c>
      <c r="AC21" s="133"/>
    </row>
    <row r="22" spans="1:29" ht="17.45" customHeight="1">
      <c r="A22" s="211" t="s">
        <v>89</v>
      </c>
      <c r="B22" s="130">
        <v>3.6900000000000002E-2</v>
      </c>
      <c r="C22" s="44"/>
      <c r="D22" s="101">
        <v>1192</v>
      </c>
      <c r="E22" s="132"/>
      <c r="F22" s="130">
        <v>4.2900000000000001E-2</v>
      </c>
      <c r="G22" s="44"/>
      <c r="H22" s="101">
        <v>1302</v>
      </c>
      <c r="I22" s="132"/>
      <c r="J22" s="130">
        <v>4.36E-2</v>
      </c>
      <c r="K22" s="44"/>
      <c r="L22" s="101">
        <v>1312</v>
      </c>
      <c r="M22" s="132"/>
      <c r="N22" s="130">
        <v>4.5600000000000002E-2</v>
      </c>
      <c r="O22" s="44"/>
      <c r="P22" s="101">
        <v>1356</v>
      </c>
      <c r="Q22" s="132"/>
      <c r="R22" s="130">
        <v>4.7100000000000003E-2</v>
      </c>
      <c r="S22" s="33"/>
      <c r="T22" s="101">
        <v>1392</v>
      </c>
      <c r="U22" s="33"/>
      <c r="V22" s="130">
        <v>3.9800000000000002E-2</v>
      </c>
      <c r="W22" s="33"/>
      <c r="X22" s="101">
        <v>2494</v>
      </c>
      <c r="Y22" s="33"/>
      <c r="Z22" s="130">
        <v>4.7199999999999999E-2</v>
      </c>
      <c r="AA22" s="33"/>
      <c r="AB22" s="101">
        <v>2773</v>
      </c>
      <c r="AC22" s="132"/>
    </row>
    <row r="23" spans="1:29" ht="17.45" customHeight="1">
      <c r="A23" s="70" t="s">
        <v>151</v>
      </c>
      <c r="B23" s="126">
        <v>2.8500000000000001E-2</v>
      </c>
      <c r="C23" s="24"/>
      <c r="D23" s="109">
        <v>20</v>
      </c>
      <c r="E23" s="133"/>
      <c r="F23" s="126">
        <v>3.2800000000000003E-2</v>
      </c>
      <c r="G23" s="24"/>
      <c r="H23" s="109">
        <v>15</v>
      </c>
      <c r="I23" s="133"/>
      <c r="J23" s="126">
        <v>3.3799999999999997E-2</v>
      </c>
      <c r="K23" s="24"/>
      <c r="L23" s="109">
        <v>18</v>
      </c>
      <c r="M23" s="133"/>
      <c r="N23" s="126">
        <v>3.7100000000000001E-2</v>
      </c>
      <c r="O23" s="24"/>
      <c r="P23" s="109">
        <v>19</v>
      </c>
      <c r="Q23" s="133"/>
      <c r="R23" s="126">
        <v>3.9300000000000002E-2</v>
      </c>
      <c r="S23" s="23"/>
      <c r="T23" s="109">
        <v>15</v>
      </c>
      <c r="U23" s="23"/>
      <c r="V23" s="126">
        <v>3.0300000000000001E-2</v>
      </c>
      <c r="W23" s="23"/>
      <c r="X23" s="109">
        <v>35</v>
      </c>
      <c r="Y23" s="23"/>
      <c r="Z23" s="126">
        <v>4.0899999999999999E-2</v>
      </c>
      <c r="AA23" s="23"/>
      <c r="AB23" s="109">
        <v>26</v>
      </c>
      <c r="AC23" s="133"/>
    </row>
    <row r="24" spans="1:29" ht="17.45" customHeight="1">
      <c r="A24" s="73" t="s">
        <v>152</v>
      </c>
      <c r="B24" s="130">
        <v>4.6600000000000003E-2</v>
      </c>
      <c r="C24" s="44"/>
      <c r="D24" s="164">
        <v>7</v>
      </c>
      <c r="E24" s="132"/>
      <c r="F24" s="130">
        <v>4.3099999999999999E-2</v>
      </c>
      <c r="G24" s="44"/>
      <c r="H24" s="164">
        <v>9</v>
      </c>
      <c r="I24" s="132"/>
      <c r="J24" s="130">
        <v>3.8899999999999997E-2</v>
      </c>
      <c r="K24" s="44"/>
      <c r="L24" s="164">
        <v>5</v>
      </c>
      <c r="M24" s="132"/>
      <c r="N24" s="130">
        <v>6.4199999999999993E-2</v>
      </c>
      <c r="O24" s="44"/>
      <c r="P24" s="164">
        <v>2</v>
      </c>
      <c r="Q24" s="132"/>
      <c r="R24" s="130">
        <v>5.67E-2</v>
      </c>
      <c r="S24" s="33"/>
      <c r="T24" s="164">
        <v>2</v>
      </c>
      <c r="U24" s="33"/>
      <c r="V24" s="130">
        <v>4.4499999999999998E-2</v>
      </c>
      <c r="W24" s="33"/>
      <c r="X24" s="164">
        <v>16</v>
      </c>
      <c r="Y24" s="33"/>
      <c r="Z24" s="130">
        <v>6.4100000000000004E-2</v>
      </c>
      <c r="AA24" s="33"/>
      <c r="AB24" s="164">
        <v>6</v>
      </c>
      <c r="AC24" s="132"/>
    </row>
    <row r="25" spans="1:29" ht="17.45" customHeight="1">
      <c r="A25" s="199" t="s">
        <v>219</v>
      </c>
      <c r="B25" s="126">
        <v>3.3300000000000003E-2</v>
      </c>
      <c r="C25" s="24"/>
      <c r="D25" s="325">
        <v>1350</v>
      </c>
      <c r="E25" s="133"/>
      <c r="F25" s="126">
        <v>3.9100000000000003E-2</v>
      </c>
      <c r="G25" s="24"/>
      <c r="H25" s="325">
        <v>1478</v>
      </c>
      <c r="I25" s="133"/>
      <c r="J25" s="126">
        <v>3.9800000000000002E-2</v>
      </c>
      <c r="K25" s="24"/>
      <c r="L25" s="325">
        <v>1501</v>
      </c>
      <c r="M25" s="133"/>
      <c r="N25" s="126">
        <v>4.1500000000000002E-2</v>
      </c>
      <c r="O25" s="24"/>
      <c r="P25" s="325">
        <v>1538</v>
      </c>
      <c r="Q25" s="133"/>
      <c r="R25" s="126">
        <v>4.2999999999999997E-2</v>
      </c>
      <c r="S25" s="23"/>
      <c r="T25" s="325">
        <v>1580</v>
      </c>
      <c r="U25" s="23"/>
      <c r="V25" s="126">
        <v>3.61E-2</v>
      </c>
      <c r="W25" s="23"/>
      <c r="X25" s="325">
        <v>2828</v>
      </c>
      <c r="Y25" s="23"/>
      <c r="Z25" s="126">
        <v>4.3200000000000002E-2</v>
      </c>
      <c r="AA25" s="23"/>
      <c r="AB25" s="325">
        <v>3150</v>
      </c>
      <c r="AC25" s="133"/>
    </row>
    <row r="26" spans="1:29" ht="16.350000000000001" customHeight="1">
      <c r="A26" s="54" t="s">
        <v>234</v>
      </c>
      <c r="B26" s="132"/>
      <c r="C26" s="44"/>
      <c r="D26" s="46"/>
      <c r="E26" s="132"/>
      <c r="F26" s="132"/>
      <c r="G26" s="44"/>
      <c r="H26" s="46"/>
      <c r="I26" s="132"/>
      <c r="J26" s="132"/>
      <c r="K26" s="44"/>
      <c r="L26" s="46"/>
      <c r="M26" s="132"/>
      <c r="N26" s="132"/>
      <c r="O26" s="44"/>
      <c r="P26" s="46"/>
      <c r="Q26" s="132"/>
      <c r="R26" s="132"/>
      <c r="S26" s="33"/>
      <c r="T26" s="46"/>
      <c r="U26" s="33"/>
      <c r="V26" s="132"/>
      <c r="W26" s="33"/>
      <c r="X26" s="46"/>
      <c r="Y26" s="33"/>
      <c r="Z26" s="132"/>
      <c r="AA26" s="33"/>
      <c r="AB26" s="46"/>
      <c r="AC26" s="132"/>
    </row>
    <row r="27" spans="1:29" ht="16.350000000000001" customHeight="1">
      <c r="A27" s="70" t="s">
        <v>208</v>
      </c>
      <c r="B27" s="126">
        <v>1.6999999999999999E-3</v>
      </c>
      <c r="C27" s="24"/>
      <c r="D27" s="161">
        <v>11</v>
      </c>
      <c r="E27" s="127"/>
      <c r="F27" s="126">
        <v>6.0000000000000001E-3</v>
      </c>
      <c r="G27" s="24"/>
      <c r="H27" s="161">
        <v>37</v>
      </c>
      <c r="I27" s="127"/>
      <c r="J27" s="126">
        <v>7.1000000000000004E-3</v>
      </c>
      <c r="K27" s="24"/>
      <c r="L27" s="161">
        <v>42</v>
      </c>
      <c r="M27" s="127"/>
      <c r="N27" s="126">
        <v>8.8000000000000005E-3</v>
      </c>
      <c r="O27" s="24"/>
      <c r="P27" s="161">
        <v>52</v>
      </c>
      <c r="Q27" s="127"/>
      <c r="R27" s="126">
        <v>9.5999999999999992E-3</v>
      </c>
      <c r="S27" s="23"/>
      <c r="T27" s="161">
        <v>57</v>
      </c>
      <c r="U27" s="23"/>
      <c r="V27" s="126">
        <v>3.8E-3</v>
      </c>
      <c r="W27" s="23"/>
      <c r="X27" s="161">
        <v>48</v>
      </c>
      <c r="Y27" s="23"/>
      <c r="Z27" s="126">
        <v>9.4000000000000004E-3</v>
      </c>
      <c r="AA27" s="23"/>
      <c r="AB27" s="161">
        <v>109</v>
      </c>
      <c r="AC27" s="127"/>
    </row>
    <row r="28" spans="1:29" ht="16.350000000000001" customHeight="1">
      <c r="A28" s="73" t="s">
        <v>210</v>
      </c>
      <c r="B28" s="130">
        <v>3.5000000000000001E-3</v>
      </c>
      <c r="C28" s="44"/>
      <c r="D28" s="101">
        <v>39</v>
      </c>
      <c r="E28" s="132"/>
      <c r="F28" s="130">
        <v>9.4000000000000004E-3</v>
      </c>
      <c r="G28" s="44"/>
      <c r="H28" s="101">
        <v>93</v>
      </c>
      <c r="I28" s="132"/>
      <c r="J28" s="130">
        <v>1.12E-2</v>
      </c>
      <c r="K28" s="44"/>
      <c r="L28" s="101">
        <v>110</v>
      </c>
      <c r="M28" s="132"/>
      <c r="N28" s="130">
        <v>1.24E-2</v>
      </c>
      <c r="O28" s="44"/>
      <c r="P28" s="101">
        <v>116</v>
      </c>
      <c r="Q28" s="132"/>
      <c r="R28" s="130">
        <v>1.2999999999999999E-2</v>
      </c>
      <c r="S28" s="33"/>
      <c r="T28" s="101">
        <v>114</v>
      </c>
      <c r="U28" s="33"/>
      <c r="V28" s="130">
        <v>6.3E-3</v>
      </c>
      <c r="W28" s="33"/>
      <c r="X28" s="101">
        <v>132</v>
      </c>
      <c r="Y28" s="33"/>
      <c r="Z28" s="130">
        <v>1.2800000000000001E-2</v>
      </c>
      <c r="AA28" s="33"/>
      <c r="AB28" s="101">
        <v>224</v>
      </c>
      <c r="AC28" s="132"/>
    </row>
    <row r="29" spans="1:29" ht="16.350000000000001" customHeight="1">
      <c r="A29" s="70" t="s">
        <v>209</v>
      </c>
      <c r="B29" s="126">
        <v>3.8999999999999998E-3</v>
      </c>
      <c r="C29" s="24"/>
      <c r="D29" s="109">
        <v>15</v>
      </c>
      <c r="E29" s="133"/>
      <c r="F29" s="126">
        <v>5.1000000000000004E-3</v>
      </c>
      <c r="G29" s="24"/>
      <c r="H29" s="109">
        <v>18</v>
      </c>
      <c r="I29" s="133"/>
      <c r="J29" s="126">
        <v>5.1999999999999998E-3</v>
      </c>
      <c r="K29" s="24"/>
      <c r="L29" s="109">
        <v>17</v>
      </c>
      <c r="M29" s="133"/>
      <c r="N29" s="126">
        <v>5.8999999999999999E-3</v>
      </c>
      <c r="O29" s="24"/>
      <c r="P29" s="109">
        <v>20</v>
      </c>
      <c r="Q29" s="133"/>
      <c r="R29" s="126">
        <v>6.1999999999999998E-3</v>
      </c>
      <c r="S29" s="23"/>
      <c r="T29" s="109">
        <v>21</v>
      </c>
      <c r="U29" s="23"/>
      <c r="V29" s="126">
        <v>4.4000000000000003E-3</v>
      </c>
      <c r="W29" s="23"/>
      <c r="X29" s="109">
        <v>33</v>
      </c>
      <c r="Y29" s="23"/>
      <c r="Z29" s="126">
        <v>5.8999999999999999E-3</v>
      </c>
      <c r="AA29" s="23"/>
      <c r="AB29" s="109">
        <v>38</v>
      </c>
      <c r="AC29" s="133"/>
    </row>
    <row r="30" spans="1:29" ht="16.350000000000001" customHeight="1">
      <c r="A30" s="73" t="s">
        <v>211</v>
      </c>
      <c r="B30" s="130">
        <v>1.44E-2</v>
      </c>
      <c r="C30" s="44"/>
      <c r="D30" s="164">
        <v>59</v>
      </c>
      <c r="E30" s="132"/>
      <c r="F30" s="130">
        <v>1.7000000000000001E-2</v>
      </c>
      <c r="G30" s="44"/>
      <c r="H30" s="164">
        <v>79</v>
      </c>
      <c r="I30" s="132"/>
      <c r="J30" s="130">
        <v>1.8800000000000001E-2</v>
      </c>
      <c r="K30" s="44"/>
      <c r="L30" s="164">
        <v>94</v>
      </c>
      <c r="M30" s="132"/>
      <c r="N30" s="130">
        <v>2.0500000000000001E-2</v>
      </c>
      <c r="O30" s="44"/>
      <c r="P30" s="164">
        <v>109</v>
      </c>
      <c r="Q30" s="132"/>
      <c r="R30" s="130">
        <v>2.0899999999999998E-2</v>
      </c>
      <c r="S30" s="33"/>
      <c r="T30" s="164">
        <v>116</v>
      </c>
      <c r="U30" s="33"/>
      <c r="V30" s="130">
        <v>1.5800000000000002E-2</v>
      </c>
      <c r="W30" s="33"/>
      <c r="X30" s="164">
        <v>138</v>
      </c>
      <c r="Y30" s="33"/>
      <c r="Z30" s="130">
        <v>2.0799999999999999E-2</v>
      </c>
      <c r="AA30" s="33"/>
      <c r="AB30" s="164">
        <v>224</v>
      </c>
      <c r="AC30" s="132"/>
    </row>
    <row r="31" spans="1:29" ht="16.350000000000001" customHeight="1">
      <c r="A31" s="165" t="s">
        <v>223</v>
      </c>
      <c r="B31" s="126">
        <v>4.7999999999999996E-3</v>
      </c>
      <c r="C31" s="24"/>
      <c r="D31" s="287">
        <v>124</v>
      </c>
      <c r="E31" s="133"/>
      <c r="F31" s="126">
        <v>9.4000000000000004E-3</v>
      </c>
      <c r="G31" s="24"/>
      <c r="H31" s="287">
        <v>227</v>
      </c>
      <c r="I31" s="133"/>
      <c r="J31" s="126">
        <v>1.09E-2</v>
      </c>
      <c r="K31" s="24"/>
      <c r="L31" s="287">
        <v>263</v>
      </c>
      <c r="M31" s="133"/>
      <c r="N31" s="126">
        <v>1.24E-2</v>
      </c>
      <c r="O31" s="24"/>
      <c r="P31" s="287">
        <v>297</v>
      </c>
      <c r="Q31" s="133"/>
      <c r="R31" s="126">
        <v>1.2999999999999999E-2</v>
      </c>
      <c r="S31" s="23"/>
      <c r="T31" s="287">
        <v>308</v>
      </c>
      <c r="U31" s="23"/>
      <c r="V31" s="126">
        <v>7.0000000000000001E-3</v>
      </c>
      <c r="W31" s="23"/>
      <c r="X31" s="287">
        <v>351</v>
      </c>
      <c r="Y31" s="23"/>
      <c r="Z31" s="126">
        <v>1.2800000000000001E-2</v>
      </c>
      <c r="AA31" s="23"/>
      <c r="AB31" s="287">
        <v>595</v>
      </c>
      <c r="AC31" s="133"/>
    </row>
    <row r="32" spans="1:29" ht="16.350000000000001" customHeight="1">
      <c r="A32" s="73" t="s">
        <v>107</v>
      </c>
      <c r="B32" s="130">
        <v>2.8999999999999998E-3</v>
      </c>
      <c r="C32" s="44"/>
      <c r="D32" s="101">
        <v>0</v>
      </c>
      <c r="E32" s="132"/>
      <c r="F32" s="130">
        <v>7.6E-3</v>
      </c>
      <c r="G32" s="44"/>
      <c r="H32" s="101">
        <v>1</v>
      </c>
      <c r="I32" s="132"/>
      <c r="J32" s="130">
        <v>1.0699999999999999E-2</v>
      </c>
      <c r="K32" s="44"/>
      <c r="L32" s="101">
        <v>2</v>
      </c>
      <c r="M32" s="132"/>
      <c r="N32" s="130">
        <v>1.43E-2</v>
      </c>
      <c r="O32" s="44"/>
      <c r="P32" s="101">
        <v>2</v>
      </c>
      <c r="Q32" s="132"/>
      <c r="R32" s="130">
        <v>1.8100000000000002E-2</v>
      </c>
      <c r="S32" s="33"/>
      <c r="T32" s="101">
        <v>4</v>
      </c>
      <c r="U32" s="33"/>
      <c r="V32" s="130">
        <v>6.4000000000000003E-3</v>
      </c>
      <c r="W32" s="33"/>
      <c r="X32" s="101">
        <v>1</v>
      </c>
      <c r="Y32" s="33"/>
      <c r="Z32" s="130">
        <v>1.61E-2</v>
      </c>
      <c r="AA32" s="33"/>
      <c r="AB32" s="101">
        <v>6</v>
      </c>
      <c r="AC32" s="132"/>
    </row>
    <row r="33" spans="1:29" ht="16.350000000000001" customHeight="1">
      <c r="A33" s="70" t="s">
        <v>172</v>
      </c>
      <c r="B33" s="126">
        <v>8.6E-3</v>
      </c>
      <c r="C33" s="24"/>
      <c r="D33" s="109">
        <v>6</v>
      </c>
      <c r="E33" s="127"/>
      <c r="F33" s="126">
        <v>1.8700000000000001E-2</v>
      </c>
      <c r="G33" s="24"/>
      <c r="H33" s="109">
        <v>24</v>
      </c>
      <c r="I33" s="127"/>
      <c r="J33" s="126">
        <v>1.9800000000000002E-2</v>
      </c>
      <c r="K33" s="24"/>
      <c r="L33" s="109">
        <v>16</v>
      </c>
      <c r="M33" s="127"/>
      <c r="N33" s="126">
        <v>1.9199999999999998E-2</v>
      </c>
      <c r="O33" s="24"/>
      <c r="P33" s="109">
        <v>12</v>
      </c>
      <c r="Q33" s="127"/>
      <c r="R33" s="126">
        <v>2.63E-2</v>
      </c>
      <c r="S33" s="23"/>
      <c r="T33" s="109">
        <v>21</v>
      </c>
      <c r="U33" s="23"/>
      <c r="V33" s="126">
        <v>1.5299999999999999E-2</v>
      </c>
      <c r="W33" s="23"/>
      <c r="X33" s="109">
        <v>30</v>
      </c>
      <c r="Y33" s="23"/>
      <c r="Z33" s="126">
        <v>2.6700000000000002E-2</v>
      </c>
      <c r="AA33" s="23"/>
      <c r="AB33" s="109">
        <v>59</v>
      </c>
      <c r="AC33" s="127"/>
    </row>
    <row r="34" spans="1:29" ht="16.350000000000001" customHeight="1">
      <c r="A34" s="73" t="s">
        <v>173</v>
      </c>
      <c r="B34" s="130">
        <v>2.2499999999999999E-2</v>
      </c>
      <c r="C34" s="44"/>
      <c r="D34" s="101">
        <v>42</v>
      </c>
      <c r="E34" s="132"/>
      <c r="F34" s="130">
        <v>2.69E-2</v>
      </c>
      <c r="G34" s="44"/>
      <c r="H34" s="101">
        <v>49</v>
      </c>
      <c r="I34" s="132"/>
      <c r="J34" s="130">
        <v>3.0200000000000001E-2</v>
      </c>
      <c r="K34" s="44"/>
      <c r="L34" s="101">
        <v>60</v>
      </c>
      <c r="M34" s="132"/>
      <c r="N34" s="130">
        <v>3.2099999999999997E-2</v>
      </c>
      <c r="O34" s="44"/>
      <c r="P34" s="101">
        <v>65</v>
      </c>
      <c r="Q34" s="132"/>
      <c r="R34" s="130">
        <v>3.4099999999999998E-2</v>
      </c>
      <c r="S34" s="33"/>
      <c r="T34" s="101">
        <v>64</v>
      </c>
      <c r="U34" s="33"/>
      <c r="V34" s="130">
        <v>2.46E-2</v>
      </c>
      <c r="W34" s="33"/>
      <c r="X34" s="101">
        <v>91</v>
      </c>
      <c r="Y34" s="33"/>
      <c r="Z34" s="130">
        <v>3.4700000000000002E-2</v>
      </c>
      <c r="AA34" s="33"/>
      <c r="AB34" s="101">
        <v>130</v>
      </c>
      <c r="AC34" s="132"/>
    </row>
    <row r="35" spans="1:29" ht="16.350000000000001" customHeight="1">
      <c r="A35" s="70" t="s">
        <v>174</v>
      </c>
      <c r="B35" s="126">
        <v>4.2200000000000001E-2</v>
      </c>
      <c r="C35" s="24"/>
      <c r="D35" s="321">
        <v>18</v>
      </c>
      <c r="E35" s="133"/>
      <c r="F35" s="126">
        <v>4.1300000000000003E-2</v>
      </c>
      <c r="G35" s="24"/>
      <c r="H35" s="321">
        <v>17</v>
      </c>
      <c r="I35" s="133"/>
      <c r="J35" s="126">
        <v>4.2000000000000003E-2</v>
      </c>
      <c r="K35" s="24"/>
      <c r="L35" s="321">
        <v>17</v>
      </c>
      <c r="M35" s="133"/>
      <c r="N35" s="126">
        <v>4.1300000000000003E-2</v>
      </c>
      <c r="O35" s="24"/>
      <c r="P35" s="321">
        <v>17</v>
      </c>
      <c r="Q35" s="133"/>
      <c r="R35" s="126">
        <v>4.0800000000000003E-2</v>
      </c>
      <c r="S35" s="23"/>
      <c r="T35" s="321">
        <v>17</v>
      </c>
      <c r="U35" s="23"/>
      <c r="V35" s="126">
        <v>4.1700000000000001E-2</v>
      </c>
      <c r="W35" s="23"/>
      <c r="X35" s="321">
        <v>35</v>
      </c>
      <c r="Y35" s="23"/>
      <c r="Z35" s="126">
        <v>4.07E-2</v>
      </c>
      <c r="AA35" s="23"/>
      <c r="AB35" s="321">
        <v>34</v>
      </c>
      <c r="AC35" s="133"/>
    </row>
    <row r="36" spans="1:29" ht="16.350000000000001" customHeight="1">
      <c r="A36" s="211" t="s">
        <v>175</v>
      </c>
      <c r="B36" s="130">
        <v>2.2200000000000001E-2</v>
      </c>
      <c r="C36" s="44"/>
      <c r="D36" s="326">
        <v>66</v>
      </c>
      <c r="E36" s="132"/>
      <c r="F36" s="130">
        <v>2.5600000000000001E-2</v>
      </c>
      <c r="G36" s="44"/>
      <c r="H36" s="326">
        <v>90</v>
      </c>
      <c r="I36" s="132"/>
      <c r="J36" s="130">
        <v>2.9100000000000001E-2</v>
      </c>
      <c r="K36" s="44"/>
      <c r="L36" s="326">
        <v>93</v>
      </c>
      <c r="M36" s="132"/>
      <c r="N36" s="130">
        <v>3.0700000000000002E-2</v>
      </c>
      <c r="O36" s="44"/>
      <c r="P36" s="326">
        <v>94</v>
      </c>
      <c r="Q36" s="132"/>
      <c r="R36" s="130">
        <v>3.3000000000000002E-2</v>
      </c>
      <c r="S36" s="33"/>
      <c r="T36" s="326">
        <v>102</v>
      </c>
      <c r="U36" s="33"/>
      <c r="V36" s="130">
        <v>2.4E-2</v>
      </c>
      <c r="W36" s="33"/>
      <c r="X36" s="326">
        <v>156</v>
      </c>
      <c r="Y36" s="33"/>
      <c r="Z36" s="130">
        <v>3.2800000000000003E-2</v>
      </c>
      <c r="AA36" s="33"/>
      <c r="AB36" s="326">
        <v>223</v>
      </c>
      <c r="AC36" s="132"/>
    </row>
    <row r="37" spans="1:29" ht="16.350000000000001" customHeight="1">
      <c r="A37" s="165" t="s">
        <v>192</v>
      </c>
      <c r="B37" s="126">
        <v>2.18E-2</v>
      </c>
      <c r="C37" s="24"/>
      <c r="D37" s="289">
        <v>66</v>
      </c>
      <c r="E37" s="133"/>
      <c r="F37" s="126">
        <v>2.4799999999999999E-2</v>
      </c>
      <c r="G37" s="24"/>
      <c r="H37" s="289">
        <v>91</v>
      </c>
      <c r="I37" s="133"/>
      <c r="J37" s="126">
        <v>2.8400000000000002E-2</v>
      </c>
      <c r="K37" s="24"/>
      <c r="L37" s="289">
        <v>95</v>
      </c>
      <c r="M37" s="133"/>
      <c r="N37" s="327">
        <v>0.03</v>
      </c>
      <c r="O37" s="24"/>
      <c r="P37" s="289">
        <v>96</v>
      </c>
      <c r="Q37" s="133"/>
      <c r="R37" s="126">
        <v>3.2000000000000001E-2</v>
      </c>
      <c r="S37" s="23"/>
      <c r="T37" s="289">
        <v>106</v>
      </c>
      <c r="U37" s="23"/>
      <c r="V37" s="126">
        <v>2.35E-2</v>
      </c>
      <c r="W37" s="23"/>
      <c r="X37" s="289">
        <v>157</v>
      </c>
      <c r="Y37" s="23"/>
      <c r="Z37" s="126">
        <v>3.1899999999999998E-2</v>
      </c>
      <c r="AA37" s="23"/>
      <c r="AB37" s="289">
        <v>229</v>
      </c>
      <c r="AC37" s="133"/>
    </row>
    <row r="38" spans="1:29" ht="16.350000000000001" customHeight="1">
      <c r="A38" s="192" t="s">
        <v>224</v>
      </c>
      <c r="B38" s="130">
        <v>6.6E-3</v>
      </c>
      <c r="C38" s="44"/>
      <c r="D38" s="322">
        <v>190</v>
      </c>
      <c r="E38" s="132"/>
      <c r="F38" s="130">
        <v>1.14E-2</v>
      </c>
      <c r="G38" s="44"/>
      <c r="H38" s="322">
        <v>318</v>
      </c>
      <c r="I38" s="132"/>
      <c r="J38" s="130">
        <v>1.2999999999999999E-2</v>
      </c>
      <c r="K38" s="44"/>
      <c r="L38" s="322">
        <v>358</v>
      </c>
      <c r="M38" s="132"/>
      <c r="N38" s="130">
        <v>1.4500000000000001E-2</v>
      </c>
      <c r="O38" s="44"/>
      <c r="P38" s="322">
        <v>393</v>
      </c>
      <c r="Q38" s="132"/>
      <c r="R38" s="130">
        <v>1.54E-2</v>
      </c>
      <c r="S38" s="33"/>
      <c r="T38" s="322">
        <v>414</v>
      </c>
      <c r="U38" s="33"/>
      <c r="V38" s="130">
        <v>8.9999999999999993E-3</v>
      </c>
      <c r="W38" s="33"/>
      <c r="X38" s="322">
        <v>508</v>
      </c>
      <c r="Y38" s="33"/>
      <c r="Z38" s="130">
        <v>1.54E-2</v>
      </c>
      <c r="AA38" s="33"/>
      <c r="AB38" s="322">
        <v>824</v>
      </c>
      <c r="AC38" s="123"/>
    </row>
    <row r="39" spans="1:29" ht="16.350000000000001" customHeight="1">
      <c r="A39" s="224" t="s">
        <v>235</v>
      </c>
      <c r="B39" s="328">
        <v>2.6700000000000002E-2</v>
      </c>
      <c r="C39" s="137"/>
      <c r="D39" s="329"/>
      <c r="E39" s="127"/>
      <c r="F39" s="328">
        <v>2.7699999999999999E-2</v>
      </c>
      <c r="G39" s="137"/>
      <c r="H39" s="329"/>
      <c r="I39" s="127"/>
      <c r="J39" s="328">
        <v>2.6800000000000001E-2</v>
      </c>
      <c r="K39" s="137"/>
      <c r="L39" s="329"/>
      <c r="M39" s="127"/>
      <c r="N39" s="328">
        <v>2.7E-2</v>
      </c>
      <c r="O39" s="137"/>
      <c r="P39" s="329"/>
      <c r="Q39" s="127"/>
      <c r="R39" s="328">
        <v>2.7699999999999999E-2</v>
      </c>
      <c r="S39" s="137"/>
      <c r="T39" s="329"/>
      <c r="U39" s="137"/>
      <c r="V39" s="328">
        <v>2.7099999999999999E-2</v>
      </c>
      <c r="W39" s="137"/>
      <c r="X39" s="329"/>
      <c r="Y39" s="137"/>
      <c r="Z39" s="328">
        <v>2.7799999999999998E-2</v>
      </c>
      <c r="AA39" s="137"/>
      <c r="AB39" s="329"/>
      <c r="AC39" s="127"/>
    </row>
    <row r="40" spans="1:29" ht="16.350000000000001" customHeight="1">
      <c r="A40" s="330" t="s">
        <v>236</v>
      </c>
      <c r="B40" s="331">
        <v>2.87E-2</v>
      </c>
      <c r="C40" s="332"/>
      <c r="D40" s="614">
        <v>1160</v>
      </c>
      <c r="E40" s="132"/>
      <c r="F40" s="331">
        <v>3.09E-2</v>
      </c>
      <c r="G40" s="332"/>
      <c r="H40" s="614">
        <v>1160</v>
      </c>
      <c r="I40" s="132"/>
      <c r="J40" s="331">
        <v>3.04E-2</v>
      </c>
      <c r="K40" s="332"/>
      <c r="L40" s="614">
        <v>1143</v>
      </c>
      <c r="M40" s="132"/>
      <c r="N40" s="331">
        <v>3.1E-2</v>
      </c>
      <c r="O40" s="332"/>
      <c r="P40" s="614">
        <v>1145</v>
      </c>
      <c r="Q40" s="132"/>
      <c r="R40" s="331">
        <v>3.2000000000000001E-2</v>
      </c>
      <c r="S40" s="332"/>
      <c r="T40" s="614">
        <v>1166</v>
      </c>
      <c r="U40" s="332"/>
      <c r="V40" s="331">
        <v>2.98E-2</v>
      </c>
      <c r="W40" s="332"/>
      <c r="X40" s="614">
        <v>2320</v>
      </c>
      <c r="Y40" s="332"/>
      <c r="Z40" s="331">
        <v>3.2199999999999999E-2</v>
      </c>
      <c r="AA40" s="332"/>
      <c r="AB40" s="614">
        <v>2326</v>
      </c>
      <c r="AC40" s="132"/>
    </row>
    <row r="41" spans="1:29" ht="16.350000000000001" customHeight="1">
      <c r="A41" s="224" t="s">
        <v>237</v>
      </c>
      <c r="B41" s="333">
        <v>2.8799999999999999E-2</v>
      </c>
      <c r="C41" s="24"/>
      <c r="D41" s="615">
        <v>1163</v>
      </c>
      <c r="E41" s="127"/>
      <c r="F41" s="333">
        <v>3.1E-2</v>
      </c>
      <c r="G41" s="24"/>
      <c r="H41" s="615">
        <v>1164</v>
      </c>
      <c r="I41" s="127"/>
      <c r="J41" s="333">
        <v>3.0599999999999999E-2</v>
      </c>
      <c r="K41" s="24"/>
      <c r="L41" s="615">
        <v>1147</v>
      </c>
      <c r="M41" s="127"/>
      <c r="N41" s="333">
        <v>3.1199999999999999E-2</v>
      </c>
      <c r="O41" s="24"/>
      <c r="P41" s="615">
        <v>1150</v>
      </c>
      <c r="Q41" s="127"/>
      <c r="R41" s="333">
        <v>3.2099999999999997E-2</v>
      </c>
      <c r="S41" s="24"/>
      <c r="T41" s="615">
        <v>1172</v>
      </c>
      <c r="U41" s="23"/>
      <c r="V41" s="333">
        <v>2.9899999999999999E-2</v>
      </c>
      <c r="W41" s="24"/>
      <c r="X41" s="615">
        <v>2327</v>
      </c>
      <c r="Y41" s="64"/>
      <c r="Z41" s="333">
        <v>3.2300000000000002E-2</v>
      </c>
      <c r="AA41" s="24"/>
      <c r="AB41" s="615">
        <v>2338</v>
      </c>
      <c r="AC41" s="334"/>
    </row>
    <row r="42" spans="1:29" ht="16.350000000000001" customHeight="1">
      <c r="A42" s="330" t="s">
        <v>238</v>
      </c>
      <c r="B42" s="335">
        <v>3.5000000000000001E-3</v>
      </c>
      <c r="C42" s="332"/>
      <c r="D42" s="614">
        <v>124</v>
      </c>
      <c r="E42" s="132"/>
      <c r="F42" s="335">
        <v>7.1999999999999998E-3</v>
      </c>
      <c r="G42" s="332"/>
      <c r="H42" s="614">
        <v>227</v>
      </c>
      <c r="I42" s="132"/>
      <c r="J42" s="335">
        <v>8.3000000000000001E-3</v>
      </c>
      <c r="K42" s="332"/>
      <c r="L42" s="614">
        <v>263</v>
      </c>
      <c r="M42" s="132"/>
      <c r="N42" s="335">
        <v>9.4999999999999998E-3</v>
      </c>
      <c r="O42" s="332"/>
      <c r="P42" s="614">
        <v>297</v>
      </c>
      <c r="Q42" s="132"/>
      <c r="R42" s="335">
        <v>0.01</v>
      </c>
      <c r="S42" s="332"/>
      <c r="T42" s="614">
        <v>308</v>
      </c>
      <c r="U42" s="332"/>
      <c r="V42" s="335">
        <v>5.3E-3</v>
      </c>
      <c r="W42" s="332"/>
      <c r="X42" s="614">
        <v>351</v>
      </c>
      <c r="Y42" s="332"/>
      <c r="Z42" s="335">
        <v>9.7999999999999997E-3</v>
      </c>
      <c r="AA42" s="332"/>
      <c r="AB42" s="614">
        <v>595</v>
      </c>
      <c r="AC42" s="132"/>
    </row>
    <row r="43" spans="1:29" ht="26.25" customHeight="1">
      <c r="A43" s="658" t="s">
        <v>239</v>
      </c>
      <c r="B43" s="641"/>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2"/>
    </row>
  </sheetData>
  <mergeCells count="12">
    <mergeCell ref="A43:AB43"/>
    <mergeCell ref="A1:AB1"/>
    <mergeCell ref="A2:AB2"/>
    <mergeCell ref="B3:T3"/>
    <mergeCell ref="V3:AB3"/>
    <mergeCell ref="B4:D4"/>
    <mergeCell ref="F4:H4"/>
    <mergeCell ref="J4:L4"/>
    <mergeCell ref="N4:P4"/>
    <mergeCell ref="R4:T4"/>
    <mergeCell ref="V4:X4"/>
    <mergeCell ref="Z4:AB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Financial Supplement</vt:lpstr>
      <vt:lpstr>Cover</vt:lpstr>
      <vt:lpstr>Table of Contents</vt:lpstr>
      <vt:lpstr>Consolidated Financial Highligh</vt:lpstr>
      <vt:lpstr>Consolidated Statements of Oper</vt:lpstr>
      <vt:lpstr>Consolidated Balance Sheets </vt:lpstr>
      <vt:lpstr>Loans and Deposits</vt:lpstr>
      <vt:lpstr>Average Balance Sheets and Annu</vt:lpstr>
      <vt:lpstr>Average Annualized Yields</vt:lpstr>
      <vt:lpstr>Segment Financial Highlights </vt:lpstr>
      <vt:lpstr>Nonaccrual loans and leases</vt:lpstr>
      <vt:lpstr>Loans and Leases 90 Days or Mor</vt:lpstr>
      <vt:lpstr>Charge-offs, Recoveries and Rel</vt:lpstr>
      <vt:lpstr>Summary of Changes in the Compo</vt:lpstr>
      <vt:lpstr>Capital and Ratios</vt:lpstr>
      <vt:lpstr>Key Performance Metrics, Non-GA</vt:lpstr>
      <vt:lpstr>Segments Non-GAAP QTD</vt:lpstr>
      <vt:lpstr>Segments Non-GAAP YTD</vt:lpstr>
      <vt:lpstr>Appendix</vt:lpstr>
      <vt:lpstr>'Average Balance Sheets and Annu'!Print_Area</vt:lpstr>
      <vt:lpstr>'Capital and Ratios'!Print_Area</vt:lpstr>
      <vt:lpstr>'Charge-offs, Recoveries and Rel'!Print_Area</vt:lpstr>
      <vt:lpstr>'Consolidated Balance Sheets '!Print_Area</vt:lpstr>
      <vt:lpstr>'Consolidated Financial Highligh'!Print_Area</vt:lpstr>
      <vt:lpstr>'Consolidated Statements of Oper'!Print_Area</vt:lpstr>
      <vt:lpstr>Cover!Print_Area</vt:lpstr>
      <vt:lpstr>'Financial Supplement'!Print_Area</vt:lpstr>
      <vt:lpstr>'Key Performance Metrics, Non-GA'!Print_Area</vt:lpstr>
      <vt:lpstr>'Loans and Deposits'!Print_Area</vt:lpstr>
      <vt:lpstr>'Nonaccrual loans and leases'!Print_Area</vt:lpstr>
      <vt:lpstr>'Segment Financial Highlights '!Print_Area</vt:lpstr>
      <vt:lpstr>'Segments Non-GAAP QTD'!Print_Area</vt:lpstr>
      <vt:lpstr>'Segments Non-GAAP YTD'!Print_Area</vt:lpstr>
      <vt:lpstr>'Summary of Changes in the Compo'!Print_Area</vt:lpstr>
      <vt:lpstr>'Table of Contents'!Print_Area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Q2 20 Financial Supplement Excel</dc:title>
  <dc:creator>Workiva - Andrea Mosher</dc:creator>
  <cp:lastModifiedBy>Mosher, Andrea S</cp:lastModifiedBy>
  <dcterms:created xsi:type="dcterms:W3CDTF">2020-07-11T17:10:44Z</dcterms:created>
  <dcterms:modified xsi:type="dcterms:W3CDTF">2020-07-14T21:16:02Z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A44787D4-0540-4523-9961-78E4036D8C6D}">
    <vt:lpwstr>{F6AE91D6-A011-4BE8-869E-B4CA75049BF7}</vt:lpwstr>
  </property>
</Properties>
</file>